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ralpinesnc.sharepoint.com/Departments/Planning/Shared Documents/Transportation/4505 - Safe Streets for All/Plan Template Materials/"/>
    </mc:Choice>
  </mc:AlternateContent>
  <xr:revisionPtr revIDLastSave="45" documentId="8_{1EBC0A55-BD14-45BA-9EFC-988830AD3A15}" xr6:coauthVersionLast="47" xr6:coauthVersionMax="47" xr10:uidLastSave="{F064DF17-FD2B-432C-8443-6739069D7B0E}"/>
  <bookViews>
    <workbookView xWindow="-120" yWindow="-120" windowWidth="29040" windowHeight="15720" xr2:uid="{49BD3C75-1ED4-44CE-B6AF-0D4F1F3510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1" l="1"/>
  <c r="F169" i="1"/>
  <c r="F168" i="1"/>
  <c r="F167" i="1"/>
  <c r="F166" i="1"/>
  <c r="F165" i="1"/>
  <c r="F164" i="1"/>
  <c r="F163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61" i="1"/>
  <c r="F160" i="1"/>
  <c r="F159" i="1"/>
  <c r="F158" i="1"/>
  <c r="F157" i="1"/>
  <c r="F156" i="1"/>
  <c r="F155" i="1"/>
  <c r="F154" i="1"/>
  <c r="F153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2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4" i="1"/>
  <c r="F43" i="1"/>
  <c r="F42" i="1"/>
  <c r="F41" i="1"/>
  <c r="F40" i="1"/>
  <c r="F39" i="1"/>
  <c r="F37" i="1"/>
  <c r="F35" i="1"/>
  <c r="F34" i="1"/>
  <c r="F33" i="1"/>
  <c r="F32" i="1"/>
  <c r="F10" i="1"/>
  <c r="B79" i="1"/>
  <c r="B70" i="1"/>
  <c r="C70" i="1" s="1"/>
  <c r="B66" i="1"/>
  <c r="B58" i="1"/>
  <c r="B49" i="1"/>
  <c r="C49" i="1" s="1"/>
  <c r="B35" i="1"/>
  <c r="C170" i="1"/>
  <c r="C169" i="1"/>
  <c r="C168" i="1"/>
  <c r="C167" i="1"/>
  <c r="C166" i="1"/>
  <c r="C165" i="1"/>
  <c r="C164" i="1"/>
  <c r="C163" i="1"/>
  <c r="C161" i="1"/>
  <c r="C160" i="1"/>
  <c r="C159" i="1"/>
  <c r="C158" i="1"/>
  <c r="C157" i="1"/>
  <c r="C156" i="1"/>
  <c r="C155" i="1"/>
  <c r="C154" i="1"/>
  <c r="C153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2" i="1"/>
  <c r="C121" i="1"/>
  <c r="C120" i="1"/>
  <c r="C119" i="1"/>
  <c r="C118" i="1"/>
  <c r="C116" i="1"/>
  <c r="C115" i="1"/>
  <c r="C114" i="1"/>
  <c r="C113" i="1"/>
  <c r="C112" i="1"/>
  <c r="C111" i="1"/>
  <c r="C110" i="1"/>
  <c r="C109" i="1"/>
  <c r="C108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79" i="1"/>
  <c r="C78" i="1"/>
  <c r="C77" i="1"/>
  <c r="C76" i="1"/>
  <c r="C75" i="1"/>
  <c r="C74" i="1"/>
  <c r="C73" i="1"/>
  <c r="C72" i="1"/>
  <c r="C69" i="1"/>
  <c r="C68" i="1"/>
  <c r="C66" i="1"/>
  <c r="C65" i="1"/>
  <c r="C64" i="1"/>
  <c r="C63" i="1"/>
  <c r="C62" i="1"/>
  <c r="C61" i="1"/>
  <c r="C60" i="1"/>
  <c r="C58" i="1"/>
  <c r="C57" i="1"/>
  <c r="C56" i="1"/>
  <c r="C55" i="1"/>
  <c r="C54" i="1"/>
  <c r="C53" i="1"/>
  <c r="C52" i="1"/>
  <c r="C51" i="1"/>
  <c r="C48" i="1"/>
  <c r="C47" i="1"/>
  <c r="C46" i="1"/>
  <c r="C45" i="1"/>
  <c r="C44" i="1"/>
  <c r="C43" i="1"/>
  <c r="C42" i="1"/>
  <c r="C41" i="1"/>
  <c r="C40" i="1"/>
  <c r="C39" i="1"/>
  <c r="C37" i="1"/>
  <c r="C35" i="1"/>
  <c r="C34" i="1"/>
  <c r="C33" i="1"/>
  <c r="C32" i="1"/>
  <c r="E170" i="1"/>
  <c r="E169" i="1"/>
  <c r="E168" i="1"/>
  <c r="E167" i="1"/>
  <c r="E166" i="1"/>
  <c r="E165" i="1"/>
  <c r="E164" i="1"/>
  <c r="E163" i="1"/>
  <c r="E161" i="1"/>
  <c r="E160" i="1"/>
  <c r="E159" i="1"/>
  <c r="E158" i="1"/>
  <c r="E157" i="1"/>
  <c r="E156" i="1"/>
  <c r="E155" i="1"/>
  <c r="E154" i="1"/>
  <c r="E153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2" i="1"/>
  <c r="E121" i="1"/>
  <c r="E120" i="1"/>
  <c r="E119" i="1"/>
  <c r="E118" i="1"/>
  <c r="E116" i="1"/>
  <c r="E115" i="1"/>
  <c r="E114" i="1"/>
  <c r="E113" i="1"/>
  <c r="E112" i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9" i="1"/>
  <c r="E78" i="1"/>
  <c r="E77" i="1"/>
  <c r="E76" i="1"/>
  <c r="E75" i="1"/>
  <c r="E74" i="1"/>
  <c r="E73" i="1"/>
  <c r="E72" i="1"/>
  <c r="E70" i="1"/>
  <c r="E69" i="1"/>
  <c r="E68" i="1"/>
  <c r="E66" i="1"/>
  <c r="E65" i="1"/>
  <c r="E64" i="1"/>
  <c r="E63" i="1"/>
  <c r="E62" i="1"/>
  <c r="E61" i="1"/>
  <c r="E60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7" i="1"/>
  <c r="E35" i="1"/>
  <c r="E34" i="1"/>
  <c r="E33" i="1"/>
  <c r="D79" i="1"/>
  <c r="D70" i="1"/>
  <c r="D69" i="1"/>
  <c r="D56" i="1"/>
  <c r="D33" i="1"/>
  <c r="D32" i="1"/>
  <c r="D77" i="1"/>
  <c r="D76" i="1"/>
  <c r="D75" i="1"/>
  <c r="D73" i="1"/>
  <c r="D68" i="1"/>
  <c r="D60" i="1"/>
  <c r="D51" i="1"/>
  <c r="D40" i="1"/>
  <c r="D39" i="1"/>
  <c r="D3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D66" i="1" l="1"/>
  <c r="D58" i="1"/>
  <c r="D49" i="1"/>
  <c r="D35" i="1"/>
  <c r="E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tc={A0CA9D93-21A1-414B-BC60-5B41730DCAE8}</author>
    <author>tc={CEAF51CE-1E47-411D-920D-A432FCF1B1EE}</author>
    <author>tc={7E905FC4-0BC9-4FAC-B36E-2898EF277B30}</author>
    <author>tc={24F9579B-5D4E-4793-BA0E-DD88BE84E4F9}</author>
    <author>tc={C2826574-7A7B-4F30-8825-5124F8900847}</author>
    <author>tc={721895AC-2266-4454-9D44-62658A99E243}</author>
  </authors>
  <commentList>
    <comment ref="C3" authorId="0" shapeId="0" xr:uid="{A0CA9D93-21A1-414B-BC60-5B41730DCAE8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out with your jurisdiction info</t>
      </text>
    </comment>
    <comment ref="C4" authorId="1" shapeId="0" xr:uid="{CEAF51CE-1E47-411D-920D-A432FCF1B1EE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out with the appropriate years for your analysis</t>
      </text>
    </comment>
    <comment ref="B8" authorId="2" shapeId="0" xr:uid="{7E905FC4-0BC9-4FAC-B36E-2898EF277B30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out the values in this column using the Vision Zero dashboard tool.  DO NOT fill out the percentage column (it will calculate automatically).</t>
      </text>
    </comment>
    <comment ref="D8" authorId="3" shapeId="0" xr:uid="{24F9579B-5D4E-4793-BA0E-DD88BE84E4F9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out the values in this column using the Vision Zero dashboard tool.  DO NOT fill out the percentage column (it will calculate automatically).</t>
      </text>
    </comment>
    <comment ref="B29" authorId="4" shapeId="0" xr:uid="{C2826574-7A7B-4F30-8825-5124F8900847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out the values in this column using the Vision Zero dashboard tool.  DO NOT fill out the percentage column (it will calculate automatically).</t>
      </text>
    </comment>
    <comment ref="D29" authorId="5" shapeId="0" xr:uid="{721895AC-2266-4454-9D44-62658A99E243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out the values in this column using the Vision Zero dashboard tool.  DO NOT fill out the percentage column (it will calculate automatically).</t>
      </text>
    </comment>
  </commentList>
</comments>
</file>

<file path=xl/sharedStrings.xml><?xml version="1.0" encoding="utf-8"?>
<sst xmlns="http://schemas.openxmlformats.org/spreadsheetml/2006/main" count="180" uniqueCount="173">
  <si>
    <t>Jurisdiction:</t>
  </si>
  <si>
    <t>Aberdeen</t>
  </si>
  <si>
    <t>Years:</t>
  </si>
  <si>
    <t>2020-2024</t>
  </si>
  <si>
    <t>Data from Page 1 of NCVZ Safety Dashboard:</t>
  </si>
  <si>
    <t>Fatal &amp; Serious Injury Crashes</t>
  </si>
  <si>
    <t>All Crashes</t>
  </si>
  <si>
    <t>Data Point (Type)</t>
  </si>
  <si>
    <t>Total Persons Involved</t>
  </si>
  <si>
    <t>Unbelted (Persons Involved)</t>
  </si>
  <si>
    <t>Speed Involved (Persons Involved)</t>
  </si>
  <si>
    <t>Distracted (Persons Involved)</t>
  </si>
  <si>
    <t>Alcohol (Persons Involved)</t>
  </si>
  <si>
    <t>Drowsy (Persons Involved)</t>
  </si>
  <si>
    <t>Drugs (Persons Involved)</t>
  </si>
  <si>
    <t>Lane Departures (Persons Invovled)</t>
  </si>
  <si>
    <t>ATV (Persons Invovled)</t>
  </si>
  <si>
    <t>Bicycle (Persons Invovled)</t>
  </si>
  <si>
    <t>Large Truck/Bus (Persons Involved)</t>
  </si>
  <si>
    <t>Pedestrian (Persons Involved)</t>
  </si>
  <si>
    <t>School Bus (Persons Involved)</t>
  </si>
  <si>
    <t>Motorcycle (Persons Involved)</t>
  </si>
  <si>
    <t>Young Drivers (Persons Involved)</t>
  </si>
  <si>
    <t>Older Drivers (Persons Involved)</t>
  </si>
  <si>
    <t>Work Zone (Persons Involved)</t>
  </si>
  <si>
    <t>Intersection (Persons Involved)</t>
  </si>
  <si>
    <t>Percent</t>
  </si>
  <si>
    <t>Data from Page 5 of NCVZ Safety Dashboard:</t>
  </si>
  <si>
    <t>Sample Data Spreadsheet - Crash Characteristic Analysis</t>
  </si>
  <si>
    <t>FILL OUT ALL GREEN CELLS WITH DATA FOR YOUR COMMUNITY!</t>
  </si>
  <si>
    <t>Red highlighted cells indicate items where the rate for Fatal &amp; Serious Injury Crashes is higher than the rate for all crashes</t>
  </si>
  <si>
    <t>Failure to Reduce Speed (Combined Driver 1 &amp; 2)</t>
  </si>
  <si>
    <t>Failure to Yield Right-of-Way (Combined Driver 1 &amp; 2)</t>
  </si>
  <si>
    <t>All data from the NC Vision Zero dashboard is presented in relation to the number of persons involved, not to the number of crashes</t>
  </si>
  <si>
    <t>Improper Lane Change (Combined Driver 1 &amp; 2)</t>
  </si>
  <si>
    <t>Improper Turn (Combined Driver 1 &amp; 2)</t>
  </si>
  <si>
    <t>Disregarded Traffic Signals (Combined Driver 1 &amp; 2)</t>
  </si>
  <si>
    <t>Inattention (Combined Driver 1 &amp; 2)</t>
  </si>
  <si>
    <t>Improper Backing (Combined Driver 1 &amp; 2)</t>
  </si>
  <si>
    <t>Crossed Centerline/Going Wrong Way (Combined Driver 1 &amp; 2)</t>
  </si>
  <si>
    <t>Alcohol Use (Combined Driver 1 &amp; 2)</t>
  </si>
  <si>
    <t>Disregarded Stop Sign (Combined Driver 1 &amp; 2)</t>
  </si>
  <si>
    <t>Use of Improper Lane (Combined Driver 1 &amp; 2)</t>
  </si>
  <si>
    <t>Other (Combined Driver 1 &amp; 2)</t>
  </si>
  <si>
    <t>Overcorrected/Oversteered (Combined Driver 1 &amp; 2)</t>
  </si>
  <si>
    <t>Operated Vehicle in Erratic, Reckless, Careless, Negligent or Aggressive Manner (Combined Driver 1 &amp; 2)</t>
  </si>
  <si>
    <t>Right Turn on Red (Combined Driver 1 &amp; 2)</t>
  </si>
  <si>
    <t>Exceeded Safe Speed for Conditions (Combined Driver 1 &amp; 2)</t>
  </si>
  <si>
    <t>Driver Distracted by Other Inside the Vehicle (Combined Driver 1 &amp; 2)</t>
  </si>
  <si>
    <t>Disregarded Other Traffic Signs (Combined Driver 1 &amp; 2)</t>
  </si>
  <si>
    <t>Other Improper Passing (Combined Driver 1 &amp; 2)</t>
  </si>
  <si>
    <t>Operated Defective Equipment (Combined Driver 1 &amp; 2)</t>
  </si>
  <si>
    <t>Exceeded Authorized Speed Limit (Combined Driver 1 &amp; 2)</t>
  </si>
  <si>
    <t>Followed Too Closely (Combined Driver 1 &amp; 2)</t>
  </si>
  <si>
    <t>Driver Distracted (Combined Driver 1 &amp; 2)</t>
  </si>
  <si>
    <t>Improper Parking (Combined Driver 1 &amp; 2)</t>
  </si>
  <si>
    <t>Disregarded Road Markings (Combined Driver 1 &amp; 2)</t>
  </si>
  <si>
    <t>Disregarded Yield Sign (Combined Driver 1 &amp; 2)</t>
  </si>
  <si>
    <t>Drug Use (Combined Driver 1 &amp; 2)</t>
  </si>
  <si>
    <t>Driver Distracted by Other Electronic Device (Combined Driver 1 &amp; 2)</t>
  </si>
  <si>
    <t>Driver Distracted by External Distraction Outside the Vehicle (Combined Driver 1 &amp; 2)</t>
  </si>
  <si>
    <t>Improper or No Signal (Combined Driver 1 &amp; 2)</t>
  </si>
  <si>
    <t>Swerved or Avoided Due to Wind, Slippery Surface, Vehicle, Object or Non-motorist (Combined Driver 1 &amp; 2)</t>
  </si>
  <si>
    <t>Driver Distracted by Electronic Communication Device (Combined Driver 1 &amp; 2)</t>
  </si>
  <si>
    <t>Passed on Curve (Combined Driver 1 &amp; 2)</t>
  </si>
  <si>
    <t>Passed on Hill (Combined Driver 1 &amp; 2)</t>
  </si>
  <si>
    <t>Passed Stopped School Bus (Combined Driver 1 &amp; 2)</t>
  </si>
  <si>
    <t>Visibility Obstructed (Combined Driver 1 &amp; 2)</t>
  </si>
  <si>
    <t>SPEED-RELATED SUBTOTALS</t>
  </si>
  <si>
    <t>IMPROPER MOVEMENT-RELATED SUBTOTAL</t>
  </si>
  <si>
    <t>TRAFFIC CONTROL-RELATED SUBTOTAL</t>
  </si>
  <si>
    <t>DISTRACTED DRIVING-RELATED SUBTOTAL</t>
  </si>
  <si>
    <t>IMPAIRED DRIVING-RELATED SUBTOTAL</t>
  </si>
  <si>
    <t>SPEED-RELATED CONTRIBUTING CIRCUMSTANCES</t>
  </si>
  <si>
    <t>RIGHT-OF-WAY RELATED CONTRIBUTING CIRCUMSTANCES</t>
  </si>
  <si>
    <t>IMPROPER MOVEMENT-RELATED CONTRIBUTING CIRCUMSTANCES</t>
  </si>
  <si>
    <t>TRAFFIC CONTROL-RELATED CONTRIBUTING CIRCUMSTANCES</t>
  </si>
  <si>
    <t>DISTRACTED DRIVING-RELATED CONTRIBUTING CIRCUMSTANCES</t>
  </si>
  <si>
    <t>IMPAIRED DRIVING-RELATED CONTRIBUTING CIRCUMSTANCES</t>
  </si>
  <si>
    <t>OTHER CONTRIBUTING CIRCUMSTANCES</t>
  </si>
  <si>
    <t>OTHER SUBTOTAL</t>
  </si>
  <si>
    <t>MOST HARMFUL EVENTS</t>
  </si>
  <si>
    <t>Backing Up</t>
  </si>
  <si>
    <t>Fixed Object</t>
  </si>
  <si>
    <t>Animal</t>
  </si>
  <si>
    <t>Sideswipe, Opposite Direction</t>
  </si>
  <si>
    <t>Left Turn, Different Roadways</t>
  </si>
  <si>
    <t>Sideswipe, Same Direction</t>
  </si>
  <si>
    <t>Rear End, Slow or Stop</t>
  </si>
  <si>
    <t>Angle</t>
  </si>
  <si>
    <t>Left Turn, Same Roadway</t>
  </si>
  <si>
    <t>Head On</t>
  </si>
  <si>
    <t>Ran Off Road, Right</t>
  </si>
  <si>
    <t>Parked Motor Vehicle</t>
  </si>
  <si>
    <t>Right Turn, Same Roadway</t>
  </si>
  <si>
    <t>Overturn/Rollover</t>
  </si>
  <si>
    <t>Pedestrian</t>
  </si>
  <si>
    <t>Ran Off Road, Left</t>
  </si>
  <si>
    <t>Rear End, Turn</t>
  </si>
  <si>
    <t>Unknown</t>
  </si>
  <si>
    <t>Movable Object</t>
  </si>
  <si>
    <t>Right Turn, Different Roadways</t>
  </si>
  <si>
    <t>Other Non-collision</t>
  </si>
  <si>
    <t>Other Collision with Vehicle</t>
  </si>
  <si>
    <t>Pedalcyclist</t>
  </si>
  <si>
    <t>Ran Off Road, Straight</t>
  </si>
  <si>
    <t>Railroad Train, Engine</t>
  </si>
  <si>
    <t>Jackknife</t>
  </si>
  <si>
    <t>ROAD CONDITION</t>
  </si>
  <si>
    <t>Dry Road Condition</t>
  </si>
  <si>
    <t>Wet Road Condition</t>
  </si>
  <si>
    <t>Water (Standing, Moving)</t>
  </si>
  <si>
    <t>Unknown Road Condition</t>
  </si>
  <si>
    <t>Snow on Road</t>
  </si>
  <si>
    <t>Fuel/Oil on Road</t>
  </si>
  <si>
    <t>Ice on Road</t>
  </si>
  <si>
    <t>Sand, Mud, Dirt or Gravel on Road</t>
  </si>
  <si>
    <t>Other Road Condition</t>
  </si>
  <si>
    <t>ROAD CONFIGURATION</t>
  </si>
  <si>
    <t>Two-way, Not Divided</t>
  </si>
  <si>
    <t>Two-way, Divided, Unprotected Median</t>
  </si>
  <si>
    <t>Two-way, Divided, Positive Median Barrier</t>
  </si>
  <si>
    <t>One-way, Not Divided</t>
  </si>
  <si>
    <t>Unknown Road Configuration</t>
  </si>
  <si>
    <t>TRAFFIC CONTROL</t>
  </si>
  <si>
    <t>No Traffic Control Present</t>
  </si>
  <si>
    <t>Stop and Go Signal</t>
  </si>
  <si>
    <t>Stop Sign</t>
  </si>
  <si>
    <t>Double Yellow Line, No Passing Zone</t>
  </si>
  <si>
    <t>Flashing Stop and Go Signal</t>
  </si>
  <si>
    <t>Railroad Gate and Flasher</t>
  </si>
  <si>
    <t>Flashing Signal with Stop Sign</t>
  </si>
  <si>
    <t>Human Control</t>
  </si>
  <si>
    <t>Railroad Flasher</t>
  </si>
  <si>
    <t>Yield Sign</t>
  </si>
  <si>
    <t>Flashing Signal without Stop Sign</t>
  </si>
  <si>
    <t>Blank, N/A, or Other</t>
  </si>
  <si>
    <t>Railroad Crossbucks Only</t>
  </si>
  <si>
    <t>School Zone Signs</t>
  </si>
  <si>
    <t>ROAD FEATURE</t>
  </si>
  <si>
    <t>No Special Road Features</t>
  </si>
  <si>
    <t>Four-way Intersection</t>
  </si>
  <si>
    <t>T-intersection</t>
  </si>
  <si>
    <t>Bridge</t>
  </si>
  <si>
    <t>Other</t>
  </si>
  <si>
    <t>Driveway, Public</t>
  </si>
  <si>
    <t>Driveway, Private</t>
  </si>
  <si>
    <t>Y-intersection</t>
  </si>
  <si>
    <t>Railroad Crossing</t>
  </si>
  <si>
    <t>Related to Intersection</t>
  </si>
  <si>
    <t>Alley Intersection</t>
  </si>
  <si>
    <t>Non-intersection Median Crossing</t>
  </si>
  <si>
    <t>Traffic Circle/Roundabout</t>
  </si>
  <si>
    <t>WEATHER CONDITIONS</t>
  </si>
  <si>
    <t>Clear Weather</t>
  </si>
  <si>
    <t>Rain</t>
  </si>
  <si>
    <t>Cloudy</t>
  </si>
  <si>
    <t>Snow</t>
  </si>
  <si>
    <t>Other Weather</t>
  </si>
  <si>
    <t>Sleet, Hail, Freezing Rain/Drizzle</t>
  </si>
  <si>
    <t>Blowing Sand, Dirt, Snow</t>
  </si>
  <si>
    <t>Fog, Smog, Smoke</t>
  </si>
  <si>
    <t>Severe Crosswinds</t>
  </si>
  <si>
    <t>LIGHT CONDITIONS</t>
  </si>
  <si>
    <t>Daylight</t>
  </si>
  <si>
    <t>Dark - Lighted Roadway</t>
  </si>
  <si>
    <t>Dark - Roadway not Lighted</t>
  </si>
  <si>
    <t>Dusk</t>
  </si>
  <si>
    <t>Dawn</t>
  </si>
  <si>
    <t>Unknown Light Conditions</t>
  </si>
  <si>
    <t>Other Light Conditions</t>
  </si>
  <si>
    <t>Dark - Unknown Roadway Lighting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</si>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</sst>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/>
    <xf numFmtId="9" fontId="0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 applyAlignment="1"/>
    <xf numFmtId="9" fontId="0" fillId="0" borderId="0" xfId="0" applyNumberFormat="1" applyAlignment="1">
      <alignment horizontal="center" vertical="center"/>
    </xf>
  </cellXfs>
  <cellStyles count="2">
    <cellStyle name="Normal" xfId="0" builtinId="0"/>
    <cellStyle name="Percent" xfId="1" builtinId="5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thew Day" id="{D5D05204-7560-4722-BCED-92ADA96EA9F1}" userId="S::mday@centralpinesnc.gov::7c0c0535-7fd7-4a3c-9c0b-730ff6de108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12-19T20:34:05.65" personId="{D5D05204-7560-4722-BCED-92ADA96EA9F1}" id="{A0CA9D93-21A1-414B-BC60-5B41730DCAE8}">
    <text>Fill out with your jurisdiction info</text>
  </threadedComment>
  <threadedComment ref="C4" dT="2025-12-19T20:34:19.51" personId="{D5D05204-7560-4722-BCED-92ADA96EA9F1}" id="{CEAF51CE-1E47-411D-920D-A432FCF1B1EE}">
    <text>Fill out with the appropriate years for your analysis</text>
  </threadedComment>
  <threadedComment ref="B8" dT="2025-12-19T20:44:21.55" personId="{D5D05204-7560-4722-BCED-92ADA96EA9F1}" id="{7E905FC4-0BC9-4FAC-B36E-2898EF277B30}">
    <text>Fill out the values in this column using the Vision Zero dashboard tool.  DO NOT fill out the percentage column (it will calculate automatically).</text>
  </threadedComment>
  <threadedComment ref="D8" dT="2025-12-19T20:52:17.50" personId="{D5D05204-7560-4722-BCED-92ADA96EA9F1}" id="{24F9579B-5D4E-4793-BA0E-DD88BE84E4F9}">
    <text>Fill out the values in this column using the Vision Zero dashboard tool.  DO NOT fill out the percentage column (it will calculate automatically).</text>
  </threadedComment>
  <threadedComment ref="B29" dT="2025-12-19T20:44:21.55" personId="{D5D05204-7560-4722-BCED-92ADA96EA9F1}" id="{C2826574-7A7B-4F30-8825-5124F8900847}">
    <text>Fill out the values in this column using the Vision Zero dashboard tool.  DO NOT fill out the percentage column (it will calculate automatically).</text>
  </threadedComment>
  <threadedComment ref="D29" dT="2025-12-19T20:52:17.50" personId="{D5D05204-7560-4722-BCED-92ADA96EA9F1}" id="{721895AC-2266-4454-9D44-62658A99E243}">
    <text>Fill out the values in this column using the Vision Zero dashboard tool.  DO NOT fill out the percentage column (it will calculate automatically).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6B8B7-E421-4664-88E1-3536D865C170}">
  <dimension ref="A1:F170"/>
  <sheetViews>
    <sheetView tabSelected="1" workbookViewId="0">
      <selection activeCell="F10" sqref="F10"/>
    </sheetView>
  </sheetViews>
  <sheetFormatPr defaultRowHeight="15" x14ac:dyDescent="0.25"/>
  <cols>
    <col min="1" max="1" width="61.5703125" customWidth="1"/>
    <col min="2" max="5" width="13.7109375" customWidth="1"/>
    <col min="6" max="6" width="12" customWidth="1"/>
  </cols>
  <sheetData>
    <row r="1" spans="1:6" x14ac:dyDescent="0.25">
      <c r="A1" s="1" t="s">
        <v>28</v>
      </c>
    </row>
    <row r="3" spans="1:6" x14ac:dyDescent="0.25">
      <c r="A3" t="s">
        <v>0</v>
      </c>
      <c r="C3" s="7" t="s">
        <v>1</v>
      </c>
      <c r="E3" t="s">
        <v>29</v>
      </c>
    </row>
    <row r="4" spans="1:6" x14ac:dyDescent="0.25">
      <c r="A4" t="s">
        <v>2</v>
      </c>
      <c r="C4" s="7" t="s">
        <v>3</v>
      </c>
      <c r="E4" t="s">
        <v>30</v>
      </c>
    </row>
    <row r="5" spans="1:6" x14ac:dyDescent="0.25">
      <c r="C5" s="11"/>
      <c r="E5" t="s">
        <v>33</v>
      </c>
    </row>
    <row r="7" spans="1:6" x14ac:dyDescent="0.25">
      <c r="A7" s="4" t="s">
        <v>4</v>
      </c>
    </row>
    <row r="8" spans="1:6" ht="45" x14ac:dyDescent="0.25">
      <c r="A8" t="s">
        <v>7</v>
      </c>
      <c r="B8" s="3" t="s">
        <v>5</v>
      </c>
      <c r="C8" s="3" t="s">
        <v>26</v>
      </c>
      <c r="D8" s="3" t="s">
        <v>6</v>
      </c>
      <c r="E8" s="3" t="s">
        <v>26</v>
      </c>
      <c r="F8" s="3" t="s">
        <v>172</v>
      </c>
    </row>
    <row r="9" spans="1:6" x14ac:dyDescent="0.25">
      <c r="A9" t="s">
        <v>8</v>
      </c>
      <c r="B9" s="8">
        <v>28</v>
      </c>
      <c r="C9" s="3"/>
      <c r="D9" s="10">
        <v>4646</v>
      </c>
      <c r="E9" s="5"/>
    </row>
    <row r="10" spans="1:6" x14ac:dyDescent="0.25">
      <c r="A10" t="s">
        <v>9</v>
      </c>
      <c r="B10" s="9">
        <v>3</v>
      </c>
      <c r="C10" s="6">
        <f>B10/B$9</f>
        <v>0.10714285714285714</v>
      </c>
      <c r="D10" s="10">
        <v>49</v>
      </c>
      <c r="E10" s="6">
        <f>D10/D$9</f>
        <v>1.0546706844597502E-2</v>
      </c>
      <c r="F10" s="19">
        <f>ROUND(C10,2)-ROUND(E10,2)</f>
        <v>0.1</v>
      </c>
    </row>
    <row r="11" spans="1:6" x14ac:dyDescent="0.25">
      <c r="A11" t="s">
        <v>10</v>
      </c>
      <c r="B11" s="9">
        <v>1</v>
      </c>
      <c r="C11" s="6">
        <f t="shared" ref="C11:C26" si="0">B11/B$9</f>
        <v>3.5714285714285712E-2</v>
      </c>
      <c r="D11" s="10">
        <v>37</v>
      </c>
      <c r="E11" s="6">
        <f t="shared" ref="E11:E26" si="1">D11/D$9</f>
        <v>7.9638398622470935E-3</v>
      </c>
      <c r="F11" s="19">
        <f t="shared" ref="F11:F26" si="2">ROUND(C11,2)-ROUND(E11,2)</f>
        <v>0.03</v>
      </c>
    </row>
    <row r="12" spans="1:6" x14ac:dyDescent="0.25">
      <c r="A12" t="s">
        <v>11</v>
      </c>
      <c r="B12" s="9">
        <v>1</v>
      </c>
      <c r="C12" s="6">
        <f t="shared" si="0"/>
        <v>3.5714285714285712E-2</v>
      </c>
      <c r="D12" s="10">
        <v>225</v>
      </c>
      <c r="E12" s="6">
        <f t="shared" si="1"/>
        <v>4.8428755919070171E-2</v>
      </c>
      <c r="F12" s="19">
        <f t="shared" si="2"/>
        <v>-1.0000000000000002E-2</v>
      </c>
    </row>
    <row r="13" spans="1:6" x14ac:dyDescent="0.25">
      <c r="A13" t="s">
        <v>12</v>
      </c>
      <c r="B13" s="9">
        <v>10</v>
      </c>
      <c r="C13" s="6">
        <f t="shared" si="0"/>
        <v>0.35714285714285715</v>
      </c>
      <c r="D13" s="10">
        <v>145</v>
      </c>
      <c r="E13" s="6">
        <f t="shared" si="1"/>
        <v>3.1209642703400774E-2</v>
      </c>
      <c r="F13" s="19">
        <f t="shared" si="2"/>
        <v>0.32999999999999996</v>
      </c>
    </row>
    <row r="14" spans="1:6" x14ac:dyDescent="0.25">
      <c r="A14" t="s">
        <v>13</v>
      </c>
      <c r="B14" s="9">
        <v>0</v>
      </c>
      <c r="C14" s="6">
        <f t="shared" si="0"/>
        <v>0</v>
      </c>
      <c r="D14" s="10">
        <v>28</v>
      </c>
      <c r="E14" s="6">
        <f t="shared" si="1"/>
        <v>6.0266896254842876E-3</v>
      </c>
      <c r="F14" s="19">
        <f t="shared" si="2"/>
        <v>-0.01</v>
      </c>
    </row>
    <row r="15" spans="1:6" x14ac:dyDescent="0.25">
      <c r="A15" t="s">
        <v>14</v>
      </c>
      <c r="B15" s="9">
        <v>2</v>
      </c>
      <c r="C15" s="6">
        <f t="shared" si="0"/>
        <v>7.1428571428571425E-2</v>
      </c>
      <c r="D15" s="10">
        <v>38</v>
      </c>
      <c r="E15" s="6">
        <f t="shared" si="1"/>
        <v>8.1790787774429618E-3</v>
      </c>
      <c r="F15" s="19">
        <f t="shared" si="2"/>
        <v>6.0000000000000005E-2</v>
      </c>
    </row>
    <row r="16" spans="1:6" x14ac:dyDescent="0.25">
      <c r="A16" t="s">
        <v>15</v>
      </c>
      <c r="B16" s="9">
        <v>8</v>
      </c>
      <c r="C16" s="6">
        <f t="shared" si="0"/>
        <v>0.2857142857142857</v>
      </c>
      <c r="D16" s="10">
        <v>869</v>
      </c>
      <c r="E16" s="6">
        <f t="shared" si="1"/>
        <v>0.18704261730520877</v>
      </c>
      <c r="F16" s="19">
        <f t="shared" si="2"/>
        <v>9.9999999999999978E-2</v>
      </c>
    </row>
    <row r="17" spans="1:6" x14ac:dyDescent="0.25">
      <c r="A17" t="s">
        <v>16</v>
      </c>
      <c r="B17" s="9">
        <v>0</v>
      </c>
      <c r="C17" s="6">
        <f t="shared" si="0"/>
        <v>0</v>
      </c>
      <c r="D17" s="10">
        <v>0</v>
      </c>
      <c r="E17" s="6">
        <f t="shared" si="1"/>
        <v>0</v>
      </c>
      <c r="F17" s="19">
        <f t="shared" si="2"/>
        <v>0</v>
      </c>
    </row>
    <row r="18" spans="1:6" x14ac:dyDescent="0.25">
      <c r="A18" t="s">
        <v>17</v>
      </c>
      <c r="B18" s="9">
        <v>1</v>
      </c>
      <c r="C18" s="6">
        <f t="shared" si="0"/>
        <v>3.5714285714285712E-2</v>
      </c>
      <c r="D18" s="10">
        <v>8</v>
      </c>
      <c r="E18" s="6">
        <f t="shared" si="1"/>
        <v>1.7219113215669393E-3</v>
      </c>
      <c r="F18" s="19">
        <f t="shared" si="2"/>
        <v>0.04</v>
      </c>
    </row>
    <row r="19" spans="1:6" x14ac:dyDescent="0.25">
      <c r="A19" t="s">
        <v>18</v>
      </c>
      <c r="B19" s="9">
        <v>2</v>
      </c>
      <c r="C19" s="6">
        <f t="shared" si="0"/>
        <v>7.1428571428571425E-2</v>
      </c>
      <c r="D19" s="10">
        <v>401</v>
      </c>
      <c r="E19" s="6">
        <f t="shared" si="1"/>
        <v>8.6310804993542836E-2</v>
      </c>
      <c r="F19" s="19">
        <f t="shared" si="2"/>
        <v>-1.999999999999999E-2</v>
      </c>
    </row>
    <row r="20" spans="1:6" x14ac:dyDescent="0.25">
      <c r="A20" t="s">
        <v>19</v>
      </c>
      <c r="B20" s="9">
        <v>3</v>
      </c>
      <c r="C20" s="6">
        <f t="shared" si="0"/>
        <v>0.10714285714285714</v>
      </c>
      <c r="D20" s="10">
        <v>21</v>
      </c>
      <c r="E20" s="6">
        <f t="shared" si="1"/>
        <v>4.5200172191132157E-3</v>
      </c>
      <c r="F20" s="19">
        <f t="shared" si="2"/>
        <v>0.11</v>
      </c>
    </row>
    <row r="21" spans="1:6" x14ac:dyDescent="0.25">
      <c r="A21" t="s">
        <v>20</v>
      </c>
      <c r="B21" s="9">
        <v>1</v>
      </c>
      <c r="C21" s="6">
        <f t="shared" si="0"/>
        <v>3.5714285714285712E-2</v>
      </c>
      <c r="D21" s="10">
        <v>103</v>
      </c>
      <c r="E21" s="6">
        <f t="shared" si="1"/>
        <v>2.2169608265174345E-2</v>
      </c>
      <c r="F21" s="19">
        <f t="shared" si="2"/>
        <v>0.02</v>
      </c>
    </row>
    <row r="22" spans="1:6" x14ac:dyDescent="0.25">
      <c r="A22" t="s">
        <v>21</v>
      </c>
      <c r="B22" s="9">
        <v>4</v>
      </c>
      <c r="C22" s="6">
        <f t="shared" si="0"/>
        <v>0.14285714285714285</v>
      </c>
      <c r="D22" s="10">
        <v>46</v>
      </c>
      <c r="E22" s="6">
        <f t="shared" si="1"/>
        <v>9.9009900990099011E-3</v>
      </c>
      <c r="F22" s="19">
        <f t="shared" si="2"/>
        <v>0.13</v>
      </c>
    </row>
    <row r="23" spans="1:6" x14ac:dyDescent="0.25">
      <c r="A23" t="s">
        <v>22</v>
      </c>
      <c r="B23" s="9">
        <v>1</v>
      </c>
      <c r="C23" s="6">
        <f t="shared" si="0"/>
        <v>3.5714285714285712E-2</v>
      </c>
      <c r="D23" s="10">
        <v>353</v>
      </c>
      <c r="E23" s="6">
        <f t="shared" si="1"/>
        <v>7.59793370641412E-2</v>
      </c>
      <c r="F23" s="19">
        <f t="shared" si="2"/>
        <v>-0.04</v>
      </c>
    </row>
    <row r="24" spans="1:6" x14ac:dyDescent="0.25">
      <c r="A24" t="s">
        <v>23</v>
      </c>
      <c r="B24" s="9">
        <v>1</v>
      </c>
      <c r="C24" s="6">
        <f t="shared" si="0"/>
        <v>3.5714285714285712E-2</v>
      </c>
      <c r="D24" s="10">
        <v>489</v>
      </c>
      <c r="E24" s="6">
        <f t="shared" si="1"/>
        <v>0.10525182953077916</v>
      </c>
      <c r="F24" s="19">
        <f t="shared" si="2"/>
        <v>-7.0000000000000007E-2</v>
      </c>
    </row>
    <row r="25" spans="1:6" x14ac:dyDescent="0.25">
      <c r="A25" t="s">
        <v>24</v>
      </c>
      <c r="B25" s="9">
        <v>0</v>
      </c>
      <c r="C25" s="6">
        <f t="shared" si="0"/>
        <v>0</v>
      </c>
      <c r="D25" s="10">
        <v>5</v>
      </c>
      <c r="E25" s="6">
        <f t="shared" si="1"/>
        <v>1.0761945759793371E-3</v>
      </c>
      <c r="F25" s="19">
        <f t="shared" si="2"/>
        <v>0</v>
      </c>
    </row>
    <row r="26" spans="1:6" x14ac:dyDescent="0.25">
      <c r="A26" t="s">
        <v>25</v>
      </c>
      <c r="B26" s="9">
        <v>6</v>
      </c>
      <c r="C26" s="6">
        <f t="shared" si="0"/>
        <v>0.21428571428571427</v>
      </c>
      <c r="D26" s="10">
        <v>880</v>
      </c>
      <c r="E26" s="6">
        <f t="shared" si="1"/>
        <v>0.18941024537236331</v>
      </c>
      <c r="F26" s="19">
        <f t="shared" si="2"/>
        <v>1.999999999999999E-2</v>
      </c>
    </row>
    <row r="28" spans="1:6" x14ac:dyDescent="0.25">
      <c r="A28" s="4" t="s">
        <v>27</v>
      </c>
    </row>
    <row r="29" spans="1:6" ht="45" x14ac:dyDescent="0.25">
      <c r="A29" t="s">
        <v>7</v>
      </c>
      <c r="B29" s="3" t="s">
        <v>5</v>
      </c>
      <c r="C29" s="3" t="s">
        <v>26</v>
      </c>
      <c r="D29" s="3" t="s">
        <v>6</v>
      </c>
      <c r="E29" s="3" t="s">
        <v>26</v>
      </c>
    </row>
    <row r="30" spans="1:6" x14ac:dyDescent="0.25">
      <c r="A30" t="s">
        <v>8</v>
      </c>
      <c r="B30" s="8">
        <v>28</v>
      </c>
      <c r="C30" s="5"/>
      <c r="D30" s="10">
        <v>4646</v>
      </c>
      <c r="E30" s="5"/>
    </row>
    <row r="31" spans="1:6" x14ac:dyDescent="0.25">
      <c r="A31" s="4" t="s">
        <v>73</v>
      </c>
      <c r="B31" s="13"/>
      <c r="C31" s="5"/>
      <c r="D31" s="14"/>
      <c r="E31" s="5"/>
    </row>
    <row r="32" spans="1:6" x14ac:dyDescent="0.25">
      <c r="A32" s="11" t="s">
        <v>31</v>
      </c>
      <c r="B32" s="10">
        <v>1</v>
      </c>
      <c r="C32" s="12">
        <f>B32/B$30</f>
        <v>3.5714285714285712E-2</v>
      </c>
      <c r="D32" s="10">
        <f>1284+47</f>
        <v>1331</v>
      </c>
      <c r="E32" s="12">
        <f>D32/D$30</f>
        <v>0.28648299612569955</v>
      </c>
      <c r="F32" s="19">
        <f t="shared" ref="F32:F35" si="3">ROUND(C32,2)-ROUND(E32,2)</f>
        <v>-0.24999999999999997</v>
      </c>
    </row>
    <row r="33" spans="1:6" x14ac:dyDescent="0.25">
      <c r="A33" s="11" t="s">
        <v>47</v>
      </c>
      <c r="B33" s="10">
        <v>0</v>
      </c>
      <c r="C33" s="12">
        <f t="shared" ref="C33:E96" si="4">B33/B$30</f>
        <v>0</v>
      </c>
      <c r="D33" s="10">
        <f>20+2</f>
        <v>22</v>
      </c>
      <c r="E33" s="12">
        <f t="shared" si="4"/>
        <v>4.7352561343090831E-3</v>
      </c>
      <c r="F33" s="19">
        <f t="shared" si="3"/>
        <v>0</v>
      </c>
    </row>
    <row r="34" spans="1:6" x14ac:dyDescent="0.25">
      <c r="A34" s="11" t="s">
        <v>52</v>
      </c>
      <c r="B34" s="10">
        <v>1</v>
      </c>
      <c r="C34" s="12">
        <f t="shared" si="4"/>
        <v>3.5714285714285712E-2</v>
      </c>
      <c r="D34" s="10">
        <v>15</v>
      </c>
      <c r="E34" s="12">
        <f t="shared" si="4"/>
        <v>3.2285837279380112E-3</v>
      </c>
      <c r="F34" s="19">
        <f t="shared" si="3"/>
        <v>0.04</v>
      </c>
    </row>
    <row r="35" spans="1:6" x14ac:dyDescent="0.25">
      <c r="A35" s="11" t="s">
        <v>68</v>
      </c>
      <c r="B35" s="13">
        <f>SUM(B32:B34)</f>
        <v>2</v>
      </c>
      <c r="C35" s="12">
        <f t="shared" si="4"/>
        <v>7.1428571428571425E-2</v>
      </c>
      <c r="D35" s="14">
        <f>SUM(D32:D34)</f>
        <v>1368</v>
      </c>
      <c r="E35" s="12">
        <f t="shared" si="4"/>
        <v>0.29444683598794663</v>
      </c>
      <c r="F35" s="19">
        <f t="shared" si="3"/>
        <v>-0.21999999999999997</v>
      </c>
    </row>
    <row r="36" spans="1:6" x14ac:dyDescent="0.25">
      <c r="A36" s="15" t="s">
        <v>74</v>
      </c>
      <c r="B36" s="13"/>
      <c r="C36" s="12"/>
      <c r="D36" s="14"/>
      <c r="E36" s="12"/>
    </row>
    <row r="37" spans="1:6" x14ac:dyDescent="0.25">
      <c r="A37" s="11" t="s">
        <v>32</v>
      </c>
      <c r="B37" s="10">
        <v>6</v>
      </c>
      <c r="C37" s="12">
        <f t="shared" si="4"/>
        <v>0.21428571428571427</v>
      </c>
      <c r="D37" s="10">
        <f>1225+27</f>
        <v>1252</v>
      </c>
      <c r="E37" s="12">
        <f t="shared" si="4"/>
        <v>0.26947912182522599</v>
      </c>
      <c r="F37" s="19">
        <f>ROUND(C37,2)-ROUND(E37,2)</f>
        <v>-6.0000000000000026E-2</v>
      </c>
    </row>
    <row r="38" spans="1:6" x14ac:dyDescent="0.25">
      <c r="A38" s="15" t="s">
        <v>75</v>
      </c>
      <c r="B38" s="5"/>
      <c r="C38" s="12"/>
      <c r="D38" s="5"/>
      <c r="E38" s="12"/>
    </row>
    <row r="39" spans="1:6" x14ac:dyDescent="0.25">
      <c r="A39" s="11" t="s">
        <v>34</v>
      </c>
      <c r="B39" s="10">
        <v>1</v>
      </c>
      <c r="C39" s="12">
        <f t="shared" si="4"/>
        <v>3.5714285714285712E-2</v>
      </c>
      <c r="D39" s="10">
        <f>416+18</f>
        <v>434</v>
      </c>
      <c r="E39" s="12">
        <f t="shared" si="4"/>
        <v>9.3413689195006464E-2</v>
      </c>
      <c r="F39" s="19">
        <f t="shared" ref="F39:F49" si="5">ROUND(C39,2)-ROUND(E39,2)</f>
        <v>-4.9999999999999996E-2</v>
      </c>
    </row>
    <row r="40" spans="1:6" x14ac:dyDescent="0.25">
      <c r="A40" s="11" t="s">
        <v>35</v>
      </c>
      <c r="B40" s="10">
        <v>0</v>
      </c>
      <c r="C40" s="12">
        <f t="shared" si="4"/>
        <v>0</v>
      </c>
      <c r="D40" s="10">
        <f>325+6</f>
        <v>331</v>
      </c>
      <c r="E40" s="12">
        <f t="shared" si="4"/>
        <v>7.1244080929832115E-2</v>
      </c>
      <c r="F40" s="19">
        <f t="shared" si="5"/>
        <v>-7.0000000000000007E-2</v>
      </c>
    </row>
    <row r="41" spans="1:6" x14ac:dyDescent="0.25">
      <c r="A41" s="11" t="s">
        <v>38</v>
      </c>
      <c r="B41" s="10">
        <v>0</v>
      </c>
      <c r="C41" s="12">
        <f t="shared" si="4"/>
        <v>0</v>
      </c>
      <c r="D41" s="10">
        <v>110</v>
      </c>
      <c r="E41" s="12">
        <f t="shared" si="4"/>
        <v>2.3676280671545414E-2</v>
      </c>
      <c r="F41" s="19">
        <f t="shared" si="5"/>
        <v>-0.02</v>
      </c>
    </row>
    <row r="42" spans="1:6" x14ac:dyDescent="0.25">
      <c r="A42" s="11" t="s">
        <v>46</v>
      </c>
      <c r="B42" s="10">
        <v>0</v>
      </c>
      <c r="C42" s="12">
        <f t="shared" si="4"/>
        <v>0</v>
      </c>
      <c r="D42" s="10">
        <v>23</v>
      </c>
      <c r="E42" s="12">
        <f t="shared" si="4"/>
        <v>4.9504950495049506E-3</v>
      </c>
      <c r="F42" s="19">
        <f t="shared" si="5"/>
        <v>0</v>
      </c>
    </row>
    <row r="43" spans="1:6" x14ac:dyDescent="0.25">
      <c r="A43" s="11" t="s">
        <v>50</v>
      </c>
      <c r="B43" s="10">
        <v>0</v>
      </c>
      <c r="C43" s="12">
        <f t="shared" si="4"/>
        <v>0</v>
      </c>
      <c r="D43" s="10">
        <v>19</v>
      </c>
      <c r="E43" s="12">
        <f t="shared" si="4"/>
        <v>4.0895393887214809E-3</v>
      </c>
      <c r="F43" s="19">
        <f t="shared" si="5"/>
        <v>0</v>
      </c>
    </row>
    <row r="44" spans="1:6" x14ac:dyDescent="0.25">
      <c r="A44" s="11" t="s">
        <v>55</v>
      </c>
      <c r="B44" s="10">
        <v>0</v>
      </c>
      <c r="C44" s="12">
        <f t="shared" si="4"/>
        <v>0</v>
      </c>
      <c r="D44" s="10">
        <v>10</v>
      </c>
      <c r="E44" s="12">
        <f t="shared" si="4"/>
        <v>2.1523891519586742E-3</v>
      </c>
      <c r="F44" s="19">
        <f t="shared" si="5"/>
        <v>0</v>
      </c>
    </row>
    <row r="45" spans="1:6" x14ac:dyDescent="0.25">
      <c r="A45" s="11" t="s">
        <v>61</v>
      </c>
      <c r="B45" s="10">
        <v>0</v>
      </c>
      <c r="C45" s="12">
        <f t="shared" si="4"/>
        <v>0</v>
      </c>
      <c r="D45" s="10">
        <v>2</v>
      </c>
      <c r="E45" s="12">
        <f t="shared" si="4"/>
        <v>4.3047783039173483E-4</v>
      </c>
      <c r="F45" s="19">
        <f t="shared" si="5"/>
        <v>0</v>
      </c>
    </row>
    <row r="46" spans="1:6" x14ac:dyDescent="0.25">
      <c r="A46" s="11" t="s">
        <v>64</v>
      </c>
      <c r="B46" s="10">
        <v>0</v>
      </c>
      <c r="C46" s="12">
        <f t="shared" si="4"/>
        <v>0</v>
      </c>
      <c r="D46" s="10">
        <v>0</v>
      </c>
      <c r="E46" s="12">
        <f t="shared" si="4"/>
        <v>0</v>
      </c>
      <c r="F46" s="19">
        <f t="shared" si="5"/>
        <v>0</v>
      </c>
    </row>
    <row r="47" spans="1:6" x14ac:dyDescent="0.25">
      <c r="A47" s="11" t="s">
        <v>65</v>
      </c>
      <c r="B47" s="10">
        <v>0</v>
      </c>
      <c r="C47" s="12">
        <f t="shared" si="4"/>
        <v>0</v>
      </c>
      <c r="D47" s="10">
        <v>0</v>
      </c>
      <c r="E47" s="12">
        <f t="shared" si="4"/>
        <v>0</v>
      </c>
      <c r="F47" s="19">
        <f t="shared" si="5"/>
        <v>0</v>
      </c>
    </row>
    <row r="48" spans="1:6" x14ac:dyDescent="0.25">
      <c r="A48" s="11" t="s">
        <v>66</v>
      </c>
      <c r="B48" s="10">
        <v>0</v>
      </c>
      <c r="C48" s="12">
        <f t="shared" si="4"/>
        <v>0</v>
      </c>
      <c r="D48" s="10">
        <v>0</v>
      </c>
      <c r="E48" s="12">
        <f t="shared" si="4"/>
        <v>0</v>
      </c>
      <c r="F48" s="19">
        <f t="shared" si="5"/>
        <v>0</v>
      </c>
    </row>
    <row r="49" spans="1:6" x14ac:dyDescent="0.25">
      <c r="A49" s="11" t="s">
        <v>69</v>
      </c>
      <c r="B49" s="5">
        <f>SUM(B39:B48)</f>
        <v>1</v>
      </c>
      <c r="C49" s="12">
        <f t="shared" si="4"/>
        <v>3.5714285714285712E-2</v>
      </c>
      <c r="D49" s="5">
        <f>SUM(D39:D48)</f>
        <v>929</v>
      </c>
      <c r="E49" s="12">
        <f t="shared" si="4"/>
        <v>0.19995695221696083</v>
      </c>
      <c r="F49" s="19">
        <f t="shared" si="5"/>
        <v>-0.16</v>
      </c>
    </row>
    <row r="50" spans="1:6" x14ac:dyDescent="0.25">
      <c r="A50" s="15" t="s">
        <v>76</v>
      </c>
      <c r="B50" s="5"/>
      <c r="C50" s="12"/>
      <c r="D50" s="5"/>
      <c r="E50" s="12"/>
    </row>
    <row r="51" spans="1:6" x14ac:dyDescent="0.25">
      <c r="A51" s="11" t="s">
        <v>36</v>
      </c>
      <c r="B51" s="10">
        <v>0</v>
      </c>
      <c r="C51" s="12">
        <f t="shared" si="4"/>
        <v>0</v>
      </c>
      <c r="D51" s="10">
        <f>154+7</f>
        <v>161</v>
      </c>
      <c r="E51" s="12">
        <f t="shared" si="4"/>
        <v>3.4653465346534656E-2</v>
      </c>
      <c r="F51" s="19">
        <f t="shared" ref="F51:F58" si="6">ROUND(C51,2)-ROUND(E51,2)</f>
        <v>-0.03</v>
      </c>
    </row>
    <row r="52" spans="1:6" x14ac:dyDescent="0.25">
      <c r="A52" s="11" t="s">
        <v>39</v>
      </c>
      <c r="B52" s="10">
        <v>3</v>
      </c>
      <c r="C52" s="12">
        <f t="shared" si="4"/>
        <v>0.10714285714285714</v>
      </c>
      <c r="D52" s="10">
        <v>76</v>
      </c>
      <c r="E52" s="12">
        <f t="shared" si="4"/>
        <v>1.6358157554885924E-2</v>
      </c>
      <c r="F52" s="19">
        <f t="shared" si="6"/>
        <v>0.09</v>
      </c>
    </row>
    <row r="53" spans="1:6" x14ac:dyDescent="0.25">
      <c r="A53" s="11" t="s">
        <v>41</v>
      </c>
      <c r="B53" s="10">
        <v>2</v>
      </c>
      <c r="C53" s="12">
        <f t="shared" si="4"/>
        <v>7.1428571428571425E-2</v>
      </c>
      <c r="D53" s="10">
        <v>49</v>
      </c>
      <c r="E53" s="12">
        <f t="shared" si="4"/>
        <v>1.0546706844597502E-2</v>
      </c>
      <c r="F53" s="19">
        <f t="shared" si="6"/>
        <v>6.0000000000000005E-2</v>
      </c>
    </row>
    <row r="54" spans="1:6" x14ac:dyDescent="0.25">
      <c r="A54" s="11" t="s">
        <v>42</v>
      </c>
      <c r="B54" s="10">
        <v>0</v>
      </c>
      <c r="C54" s="12">
        <f t="shared" si="4"/>
        <v>0</v>
      </c>
      <c r="D54" s="10">
        <v>50</v>
      </c>
      <c r="E54" s="12">
        <f t="shared" si="4"/>
        <v>1.0761945759793371E-2</v>
      </c>
      <c r="F54" s="19">
        <f t="shared" si="6"/>
        <v>-0.01</v>
      </c>
    </row>
    <row r="55" spans="1:6" x14ac:dyDescent="0.25">
      <c r="A55" t="s">
        <v>49</v>
      </c>
      <c r="B55" s="10">
        <v>0</v>
      </c>
      <c r="C55" s="12">
        <f t="shared" si="4"/>
        <v>0</v>
      </c>
      <c r="D55" s="10">
        <v>17</v>
      </c>
      <c r="E55" s="12">
        <f t="shared" si="4"/>
        <v>3.6590615583297461E-3</v>
      </c>
      <c r="F55" s="19">
        <f t="shared" si="6"/>
        <v>0</v>
      </c>
    </row>
    <row r="56" spans="1:6" x14ac:dyDescent="0.25">
      <c r="A56" s="11" t="s">
        <v>56</v>
      </c>
      <c r="B56" s="10">
        <v>0</v>
      </c>
      <c r="C56" s="12">
        <f t="shared" si="4"/>
        <v>0</v>
      </c>
      <c r="D56" s="10">
        <f>9+1</f>
        <v>10</v>
      </c>
      <c r="E56" s="12">
        <f t="shared" si="4"/>
        <v>2.1523891519586742E-3</v>
      </c>
      <c r="F56" s="19">
        <f t="shared" si="6"/>
        <v>0</v>
      </c>
    </row>
    <row r="57" spans="1:6" x14ac:dyDescent="0.25">
      <c r="A57" s="11" t="s">
        <v>57</v>
      </c>
      <c r="B57" s="10">
        <v>0</v>
      </c>
      <c r="C57" s="12">
        <f t="shared" si="4"/>
        <v>0</v>
      </c>
      <c r="D57" s="10">
        <v>7</v>
      </c>
      <c r="E57" s="12">
        <f t="shared" si="4"/>
        <v>1.5066724063710719E-3</v>
      </c>
      <c r="F57" s="19">
        <f t="shared" si="6"/>
        <v>0</v>
      </c>
    </row>
    <row r="58" spans="1:6" x14ac:dyDescent="0.25">
      <c r="A58" s="11" t="s">
        <v>70</v>
      </c>
      <c r="B58" s="5">
        <f>SUM(B51:B57)</f>
        <v>5</v>
      </c>
      <c r="C58" s="12">
        <f t="shared" si="4"/>
        <v>0.17857142857142858</v>
      </c>
      <c r="D58" s="5">
        <f>SUM(D51:D57)</f>
        <v>370</v>
      </c>
      <c r="E58" s="12">
        <f t="shared" si="4"/>
        <v>7.9638398622470949E-2</v>
      </c>
      <c r="F58" s="19">
        <f t="shared" si="6"/>
        <v>9.9999999999999992E-2</v>
      </c>
    </row>
    <row r="59" spans="1:6" x14ac:dyDescent="0.25">
      <c r="A59" s="15" t="s">
        <v>77</v>
      </c>
      <c r="B59" s="5"/>
      <c r="C59" s="12"/>
      <c r="D59" s="5"/>
      <c r="E59" s="12"/>
    </row>
    <row r="60" spans="1:6" x14ac:dyDescent="0.25">
      <c r="A60" s="11" t="s">
        <v>37</v>
      </c>
      <c r="B60" s="10">
        <v>1</v>
      </c>
      <c r="C60" s="12">
        <f t="shared" si="4"/>
        <v>3.5714285714285712E-2</v>
      </c>
      <c r="D60" s="10">
        <f>139+40</f>
        <v>179</v>
      </c>
      <c r="E60" s="12">
        <f t="shared" si="4"/>
        <v>3.8527765820060268E-2</v>
      </c>
      <c r="F60" s="19">
        <f t="shared" ref="F60:F66" si="7">ROUND(C60,2)-ROUND(E60,2)</f>
        <v>0</v>
      </c>
    </row>
    <row r="61" spans="1:6" x14ac:dyDescent="0.25">
      <c r="A61" s="18" t="s">
        <v>48</v>
      </c>
      <c r="B61" s="10">
        <v>0</v>
      </c>
      <c r="C61" s="12">
        <f t="shared" si="4"/>
        <v>0</v>
      </c>
      <c r="D61" s="10">
        <v>19</v>
      </c>
      <c r="E61" s="12">
        <f t="shared" si="4"/>
        <v>4.0895393887214809E-3</v>
      </c>
      <c r="F61" s="19">
        <f t="shared" si="7"/>
        <v>0</v>
      </c>
    </row>
    <row r="62" spans="1:6" x14ac:dyDescent="0.25">
      <c r="A62" s="11" t="s">
        <v>54</v>
      </c>
      <c r="B62" s="10">
        <v>0</v>
      </c>
      <c r="C62" s="12">
        <f t="shared" si="4"/>
        <v>0</v>
      </c>
      <c r="D62" s="10">
        <v>16</v>
      </c>
      <c r="E62" s="12">
        <f t="shared" si="4"/>
        <v>3.4438226431338786E-3</v>
      </c>
      <c r="F62" s="19">
        <f t="shared" si="7"/>
        <v>0</v>
      </c>
    </row>
    <row r="63" spans="1:6" x14ac:dyDescent="0.25">
      <c r="A63" s="18" t="s">
        <v>59</v>
      </c>
      <c r="B63" s="10">
        <v>0</v>
      </c>
      <c r="C63" s="12">
        <f t="shared" si="4"/>
        <v>0</v>
      </c>
      <c r="D63" s="10">
        <v>3</v>
      </c>
      <c r="E63" s="12">
        <f t="shared" si="4"/>
        <v>6.4571674558760225E-4</v>
      </c>
      <c r="F63" s="19">
        <f t="shared" si="7"/>
        <v>0</v>
      </c>
    </row>
    <row r="64" spans="1:6" ht="30" x14ac:dyDescent="0.25">
      <c r="A64" s="16" t="s">
        <v>60</v>
      </c>
      <c r="B64" s="10">
        <v>0</v>
      </c>
      <c r="C64" s="12">
        <f t="shared" si="4"/>
        <v>0</v>
      </c>
      <c r="D64" s="10">
        <v>2</v>
      </c>
      <c r="E64" s="12">
        <f t="shared" si="4"/>
        <v>4.3047783039173483E-4</v>
      </c>
      <c r="F64" s="19">
        <f t="shared" si="7"/>
        <v>0</v>
      </c>
    </row>
    <row r="65" spans="1:6" ht="30" x14ac:dyDescent="0.25">
      <c r="A65" s="16" t="s">
        <v>63</v>
      </c>
      <c r="B65" s="10">
        <v>0</v>
      </c>
      <c r="C65" s="12">
        <f t="shared" si="4"/>
        <v>0</v>
      </c>
      <c r="D65" s="10">
        <v>6</v>
      </c>
      <c r="E65" s="12">
        <f t="shared" si="4"/>
        <v>1.2914334911752045E-3</v>
      </c>
      <c r="F65" s="19">
        <f t="shared" si="7"/>
        <v>0</v>
      </c>
    </row>
    <row r="66" spans="1:6" x14ac:dyDescent="0.25">
      <c r="A66" s="11" t="s">
        <v>71</v>
      </c>
      <c r="B66" s="5">
        <f>SUM(B60:B65)</f>
        <v>1</v>
      </c>
      <c r="C66" s="12">
        <f t="shared" si="4"/>
        <v>3.5714285714285712E-2</v>
      </c>
      <c r="D66" s="5">
        <f>SUM(D60:D65)</f>
        <v>225</v>
      </c>
      <c r="E66" s="12">
        <f t="shared" si="4"/>
        <v>4.8428755919070171E-2</v>
      </c>
      <c r="F66" s="19">
        <f t="shared" si="7"/>
        <v>-1.0000000000000002E-2</v>
      </c>
    </row>
    <row r="67" spans="1:6" x14ac:dyDescent="0.25">
      <c r="A67" s="17" t="s">
        <v>78</v>
      </c>
      <c r="B67" s="5"/>
      <c r="C67" s="12"/>
      <c r="D67" s="5"/>
      <c r="E67" s="12"/>
    </row>
    <row r="68" spans="1:6" x14ac:dyDescent="0.25">
      <c r="A68" t="s">
        <v>40</v>
      </c>
      <c r="B68" s="10">
        <v>6</v>
      </c>
      <c r="C68" s="12">
        <f t="shared" si="4"/>
        <v>0.21428571428571427</v>
      </c>
      <c r="D68" s="10">
        <f>56+39</f>
        <v>95</v>
      </c>
      <c r="E68" s="12">
        <f t="shared" si="4"/>
        <v>2.0447696943607405E-2</v>
      </c>
      <c r="F68" s="19">
        <f t="shared" ref="F68:F79" si="8">ROUND(C68,2)-ROUND(E68,2)</f>
        <v>0.19</v>
      </c>
    </row>
    <row r="69" spans="1:6" x14ac:dyDescent="0.25">
      <c r="A69" t="s">
        <v>58</v>
      </c>
      <c r="B69" s="10">
        <v>0</v>
      </c>
      <c r="C69" s="12">
        <f t="shared" si="4"/>
        <v>0</v>
      </c>
      <c r="D69" s="10">
        <f>4+13</f>
        <v>17</v>
      </c>
      <c r="E69" s="12">
        <f t="shared" si="4"/>
        <v>3.6590615583297461E-3</v>
      </c>
      <c r="F69" s="19">
        <f t="shared" si="8"/>
        <v>0</v>
      </c>
    </row>
    <row r="70" spans="1:6" x14ac:dyDescent="0.25">
      <c r="A70" t="s">
        <v>72</v>
      </c>
      <c r="B70" s="5">
        <f>SUM(B68:B69)</f>
        <v>6</v>
      </c>
      <c r="C70" s="12">
        <f t="shared" si="4"/>
        <v>0.21428571428571427</v>
      </c>
      <c r="D70" s="5">
        <f>SUM(D68:D69)</f>
        <v>112</v>
      </c>
      <c r="E70" s="12">
        <f t="shared" si="4"/>
        <v>2.4106758501937151E-2</v>
      </c>
      <c r="F70" s="19">
        <f t="shared" si="8"/>
        <v>0.19</v>
      </c>
    </row>
    <row r="71" spans="1:6" x14ac:dyDescent="0.25">
      <c r="A71" s="4" t="s">
        <v>79</v>
      </c>
      <c r="B71" s="5"/>
      <c r="C71" s="12"/>
      <c r="D71" s="5"/>
      <c r="E71" s="12"/>
      <c r="F71" s="19">
        <f t="shared" si="8"/>
        <v>0</v>
      </c>
    </row>
    <row r="72" spans="1:6" x14ac:dyDescent="0.25">
      <c r="A72" t="s">
        <v>43</v>
      </c>
      <c r="B72" s="10">
        <v>2</v>
      </c>
      <c r="C72" s="12">
        <f t="shared" si="4"/>
        <v>7.1428571428571425E-2</v>
      </c>
      <c r="D72" s="10">
        <v>41</v>
      </c>
      <c r="E72" s="12">
        <f t="shared" si="4"/>
        <v>8.8247955230305632E-3</v>
      </c>
      <c r="F72" s="19">
        <f t="shared" si="8"/>
        <v>6.0000000000000005E-2</v>
      </c>
    </row>
    <row r="73" spans="1:6" x14ac:dyDescent="0.25">
      <c r="A73" t="s">
        <v>44</v>
      </c>
      <c r="B73" s="10">
        <v>1</v>
      </c>
      <c r="C73" s="12">
        <f t="shared" si="4"/>
        <v>3.5714285714285712E-2</v>
      </c>
      <c r="D73" s="10">
        <f>33+9</f>
        <v>42</v>
      </c>
      <c r="E73" s="12">
        <f t="shared" si="4"/>
        <v>9.0400344382264314E-3</v>
      </c>
      <c r="F73" s="19">
        <f t="shared" si="8"/>
        <v>0.03</v>
      </c>
    </row>
    <row r="74" spans="1:6" ht="30" x14ac:dyDescent="0.25">
      <c r="A74" s="2" t="s">
        <v>45</v>
      </c>
      <c r="B74" s="10">
        <v>6</v>
      </c>
      <c r="C74" s="12">
        <f t="shared" si="4"/>
        <v>0.21428571428571427</v>
      </c>
      <c r="D74" s="10">
        <v>30</v>
      </c>
      <c r="E74" s="12">
        <f t="shared" si="4"/>
        <v>6.4571674558760225E-3</v>
      </c>
      <c r="F74" s="19">
        <f t="shared" si="8"/>
        <v>0.19999999999999998</v>
      </c>
    </row>
    <row r="75" spans="1:6" x14ac:dyDescent="0.25">
      <c r="A75" t="s">
        <v>51</v>
      </c>
      <c r="B75" s="10">
        <v>0</v>
      </c>
      <c r="C75" s="12">
        <f t="shared" si="4"/>
        <v>0</v>
      </c>
      <c r="D75" s="10">
        <f>16+2</f>
        <v>18</v>
      </c>
      <c r="E75" s="12">
        <f t="shared" si="4"/>
        <v>3.8743004735256135E-3</v>
      </c>
      <c r="F75" s="19">
        <f t="shared" si="8"/>
        <v>0</v>
      </c>
    </row>
    <row r="76" spans="1:6" x14ac:dyDescent="0.25">
      <c r="A76" t="s">
        <v>53</v>
      </c>
      <c r="B76" s="10">
        <v>0</v>
      </c>
      <c r="C76" s="12">
        <f t="shared" si="4"/>
        <v>0</v>
      </c>
      <c r="D76" s="10">
        <f>15+6</f>
        <v>21</v>
      </c>
      <c r="E76" s="12">
        <f t="shared" si="4"/>
        <v>4.5200172191132157E-3</v>
      </c>
      <c r="F76" s="19">
        <f t="shared" si="8"/>
        <v>0</v>
      </c>
    </row>
    <row r="77" spans="1:6" ht="30" x14ac:dyDescent="0.25">
      <c r="A77" s="2" t="s">
        <v>62</v>
      </c>
      <c r="B77" s="10">
        <v>0</v>
      </c>
      <c r="C77" s="12">
        <f t="shared" si="4"/>
        <v>0</v>
      </c>
      <c r="D77" s="10">
        <f>2+1</f>
        <v>3</v>
      </c>
      <c r="E77" s="12">
        <f t="shared" si="4"/>
        <v>6.4571674558760225E-4</v>
      </c>
      <c r="F77" s="19">
        <f t="shared" si="8"/>
        <v>0</v>
      </c>
    </row>
    <row r="78" spans="1:6" x14ac:dyDescent="0.25">
      <c r="A78" t="s">
        <v>67</v>
      </c>
      <c r="B78" s="10">
        <v>0</v>
      </c>
      <c r="C78" s="12">
        <f t="shared" si="4"/>
        <v>0</v>
      </c>
      <c r="D78" s="10">
        <v>5</v>
      </c>
      <c r="E78" s="12">
        <f t="shared" si="4"/>
        <v>1.0761945759793371E-3</v>
      </c>
      <c r="F78" s="19">
        <f t="shared" si="8"/>
        <v>0</v>
      </c>
    </row>
    <row r="79" spans="1:6" x14ac:dyDescent="0.25">
      <c r="A79" t="s">
        <v>80</v>
      </c>
      <c r="B79" s="5">
        <f>SUM(B72:B78)</f>
        <v>9</v>
      </c>
      <c r="C79" s="12">
        <f t="shared" si="4"/>
        <v>0.32142857142857145</v>
      </c>
      <c r="D79" s="5">
        <f>SUM(D72:D78)</f>
        <v>160</v>
      </c>
      <c r="E79" s="12">
        <f t="shared" si="4"/>
        <v>3.4438226431338786E-2</v>
      </c>
      <c r="F79" s="19">
        <f t="shared" si="8"/>
        <v>0.29000000000000004</v>
      </c>
    </row>
    <row r="80" spans="1:6" x14ac:dyDescent="0.25">
      <c r="A80" s="4" t="s">
        <v>81</v>
      </c>
      <c r="C80" s="12"/>
      <c r="E80" s="12"/>
    </row>
    <row r="81" spans="1:6" x14ac:dyDescent="0.25">
      <c r="A81" t="s">
        <v>89</v>
      </c>
      <c r="B81" s="10">
        <v>13</v>
      </c>
      <c r="C81" s="12">
        <f t="shared" si="4"/>
        <v>0.4642857142857143</v>
      </c>
      <c r="D81" s="10">
        <v>1933</v>
      </c>
      <c r="E81" s="12">
        <f t="shared" si="4"/>
        <v>0.41605682307361169</v>
      </c>
      <c r="F81" s="19">
        <f t="shared" ref="F81:F106" si="9">ROUND(C81,2)-ROUND(E81,2)</f>
        <v>4.0000000000000036E-2</v>
      </c>
    </row>
    <row r="82" spans="1:6" x14ac:dyDescent="0.25">
      <c r="A82" t="s">
        <v>88</v>
      </c>
      <c r="B82" s="10">
        <v>1</v>
      </c>
      <c r="C82" s="12">
        <f t="shared" si="4"/>
        <v>3.5714285714285712E-2</v>
      </c>
      <c r="D82" s="10">
        <v>1407</v>
      </c>
      <c r="E82" s="12">
        <f t="shared" si="4"/>
        <v>0.30284115368058545</v>
      </c>
      <c r="F82" s="19">
        <f t="shared" si="9"/>
        <v>-0.26</v>
      </c>
    </row>
    <row r="83" spans="1:6" x14ac:dyDescent="0.25">
      <c r="A83" t="s">
        <v>87</v>
      </c>
      <c r="B83" s="10">
        <v>1</v>
      </c>
      <c r="C83" s="12">
        <f t="shared" si="4"/>
        <v>3.5714285714285712E-2</v>
      </c>
      <c r="D83" s="10">
        <v>583</v>
      </c>
      <c r="E83" s="12">
        <f t="shared" si="4"/>
        <v>0.12548428755919069</v>
      </c>
      <c r="F83" s="19">
        <f t="shared" si="9"/>
        <v>-0.09</v>
      </c>
    </row>
    <row r="84" spans="1:6" x14ac:dyDescent="0.25">
      <c r="A84" t="s">
        <v>86</v>
      </c>
      <c r="B84" s="10">
        <v>1</v>
      </c>
      <c r="C84" s="12">
        <f t="shared" si="4"/>
        <v>3.5714285714285712E-2</v>
      </c>
      <c r="D84" s="10">
        <v>93</v>
      </c>
      <c r="E84" s="12">
        <f t="shared" si="4"/>
        <v>2.0017219113215669E-2</v>
      </c>
      <c r="F84" s="19">
        <f t="shared" si="9"/>
        <v>0.02</v>
      </c>
    </row>
    <row r="85" spans="1:6" x14ac:dyDescent="0.25">
      <c r="A85" t="s">
        <v>85</v>
      </c>
      <c r="B85" s="10">
        <v>0</v>
      </c>
      <c r="C85" s="12">
        <f t="shared" si="4"/>
        <v>0</v>
      </c>
      <c r="D85" s="10">
        <v>77</v>
      </c>
      <c r="E85" s="12">
        <f t="shared" si="4"/>
        <v>1.657339647008179E-2</v>
      </c>
      <c r="F85" s="19">
        <f t="shared" si="9"/>
        <v>-0.02</v>
      </c>
    </row>
    <row r="86" spans="1:6" x14ac:dyDescent="0.25">
      <c r="A86" t="s">
        <v>84</v>
      </c>
      <c r="B86" s="10">
        <v>0</v>
      </c>
      <c r="C86" s="12">
        <f t="shared" si="4"/>
        <v>0</v>
      </c>
      <c r="D86" s="10">
        <v>74</v>
      </c>
      <c r="E86" s="12">
        <f t="shared" si="4"/>
        <v>1.5927679724494187E-2</v>
      </c>
      <c r="F86" s="19">
        <f t="shared" si="9"/>
        <v>-0.02</v>
      </c>
    </row>
    <row r="87" spans="1:6" x14ac:dyDescent="0.25">
      <c r="A87" t="s">
        <v>83</v>
      </c>
      <c r="B87" s="10">
        <v>0</v>
      </c>
      <c r="C87" s="12">
        <f t="shared" si="4"/>
        <v>0</v>
      </c>
      <c r="D87" s="10">
        <v>74</v>
      </c>
      <c r="E87" s="12">
        <f t="shared" si="4"/>
        <v>1.5927679724494187E-2</v>
      </c>
      <c r="F87" s="19">
        <f t="shared" si="9"/>
        <v>-0.02</v>
      </c>
    </row>
    <row r="88" spans="1:6" x14ac:dyDescent="0.25">
      <c r="A88" t="s">
        <v>82</v>
      </c>
      <c r="B88" s="10">
        <v>0</v>
      </c>
      <c r="C88" s="12">
        <f t="shared" si="4"/>
        <v>0</v>
      </c>
      <c r="D88" s="10">
        <v>70</v>
      </c>
      <c r="E88" s="12">
        <f t="shared" si="4"/>
        <v>1.5066724063710719E-2</v>
      </c>
      <c r="F88" s="19">
        <f t="shared" si="9"/>
        <v>-0.02</v>
      </c>
    </row>
    <row r="89" spans="1:6" x14ac:dyDescent="0.25">
      <c r="A89" t="s">
        <v>90</v>
      </c>
      <c r="B89" s="10">
        <v>0</v>
      </c>
      <c r="C89" s="12">
        <f t="shared" si="4"/>
        <v>0</v>
      </c>
      <c r="D89" s="10">
        <v>55</v>
      </c>
      <c r="E89" s="12">
        <f t="shared" si="4"/>
        <v>1.1838140335772707E-2</v>
      </c>
      <c r="F89" s="19">
        <f t="shared" si="9"/>
        <v>-0.01</v>
      </c>
    </row>
    <row r="90" spans="1:6" x14ac:dyDescent="0.25">
      <c r="A90" t="s">
        <v>91</v>
      </c>
      <c r="B90" s="10">
        <v>5</v>
      </c>
      <c r="C90" s="12">
        <f t="shared" si="4"/>
        <v>0.17857142857142858</v>
      </c>
      <c r="D90" s="10">
        <v>45</v>
      </c>
      <c r="E90" s="12">
        <f t="shared" si="4"/>
        <v>9.6857511838140328E-3</v>
      </c>
      <c r="F90" s="19">
        <f t="shared" si="9"/>
        <v>0.16999999999999998</v>
      </c>
    </row>
    <row r="91" spans="1:6" x14ac:dyDescent="0.25">
      <c r="A91" t="s">
        <v>92</v>
      </c>
      <c r="B91" s="10">
        <v>0</v>
      </c>
      <c r="C91" s="12">
        <f t="shared" si="4"/>
        <v>0</v>
      </c>
      <c r="D91" s="10">
        <v>45</v>
      </c>
      <c r="E91" s="12">
        <f t="shared" si="4"/>
        <v>9.6857511838140328E-3</v>
      </c>
      <c r="F91" s="19">
        <f t="shared" si="9"/>
        <v>-0.01</v>
      </c>
    </row>
    <row r="92" spans="1:6" x14ac:dyDescent="0.25">
      <c r="A92" t="s">
        <v>93</v>
      </c>
      <c r="B92" s="10">
        <v>0</v>
      </c>
      <c r="C92" s="12">
        <f t="shared" si="4"/>
        <v>0</v>
      </c>
      <c r="D92" s="10">
        <v>36</v>
      </c>
      <c r="E92" s="12">
        <f t="shared" si="4"/>
        <v>7.748600947051227E-3</v>
      </c>
      <c r="F92" s="19">
        <f t="shared" si="9"/>
        <v>-0.01</v>
      </c>
    </row>
    <row r="93" spans="1:6" x14ac:dyDescent="0.25">
      <c r="A93" t="s">
        <v>94</v>
      </c>
      <c r="B93" s="10">
        <v>0</v>
      </c>
      <c r="C93" s="12">
        <f t="shared" si="4"/>
        <v>0</v>
      </c>
      <c r="D93" s="10">
        <v>34</v>
      </c>
      <c r="E93" s="12">
        <f t="shared" si="4"/>
        <v>7.3181231166594921E-3</v>
      </c>
      <c r="F93" s="19">
        <f t="shared" si="9"/>
        <v>-0.01</v>
      </c>
    </row>
    <row r="94" spans="1:6" x14ac:dyDescent="0.25">
      <c r="A94" t="s">
        <v>95</v>
      </c>
      <c r="B94" s="10">
        <v>2</v>
      </c>
      <c r="C94" s="12">
        <f t="shared" si="4"/>
        <v>7.1428571428571425E-2</v>
      </c>
      <c r="D94" s="10">
        <v>30</v>
      </c>
      <c r="E94" s="12">
        <f t="shared" si="4"/>
        <v>6.4571674558760225E-3</v>
      </c>
      <c r="F94" s="19">
        <f t="shared" si="9"/>
        <v>6.0000000000000005E-2</v>
      </c>
    </row>
    <row r="95" spans="1:6" x14ac:dyDescent="0.25">
      <c r="A95" t="s">
        <v>96</v>
      </c>
      <c r="B95" s="10">
        <v>3</v>
      </c>
      <c r="C95" s="12">
        <f t="shared" si="4"/>
        <v>0.10714285714285714</v>
      </c>
      <c r="D95" s="10">
        <v>19</v>
      </c>
      <c r="E95" s="12">
        <f t="shared" si="4"/>
        <v>4.0895393887214809E-3</v>
      </c>
      <c r="F95" s="19">
        <f t="shared" si="9"/>
        <v>0.11</v>
      </c>
    </row>
    <row r="96" spans="1:6" x14ac:dyDescent="0.25">
      <c r="A96" t="s">
        <v>97</v>
      </c>
      <c r="B96" s="10">
        <v>0</v>
      </c>
      <c r="C96" s="12">
        <f t="shared" si="4"/>
        <v>0</v>
      </c>
      <c r="D96" s="10">
        <v>11</v>
      </c>
      <c r="E96" s="12">
        <f t="shared" si="4"/>
        <v>2.3676280671545416E-3</v>
      </c>
      <c r="F96" s="19">
        <f t="shared" si="9"/>
        <v>0</v>
      </c>
    </row>
    <row r="97" spans="1:6" x14ac:dyDescent="0.25">
      <c r="A97" t="s">
        <v>98</v>
      </c>
      <c r="B97" s="10">
        <v>0</v>
      </c>
      <c r="C97" s="12">
        <f t="shared" ref="C97:E160" si="10">B97/B$30</f>
        <v>0</v>
      </c>
      <c r="D97" s="10">
        <v>11</v>
      </c>
      <c r="E97" s="12">
        <f t="shared" si="10"/>
        <v>2.3676280671545416E-3</v>
      </c>
      <c r="F97" s="19">
        <f t="shared" si="9"/>
        <v>0</v>
      </c>
    </row>
    <row r="98" spans="1:6" x14ac:dyDescent="0.25">
      <c r="A98" t="s">
        <v>99</v>
      </c>
      <c r="B98" s="10">
        <v>0</v>
      </c>
      <c r="C98" s="12">
        <f t="shared" si="10"/>
        <v>0</v>
      </c>
      <c r="D98" s="10">
        <v>10</v>
      </c>
      <c r="E98" s="12">
        <f t="shared" si="10"/>
        <v>2.1523891519586742E-3</v>
      </c>
      <c r="F98" s="19">
        <f t="shared" si="9"/>
        <v>0</v>
      </c>
    </row>
    <row r="99" spans="1:6" x14ac:dyDescent="0.25">
      <c r="A99" t="s">
        <v>100</v>
      </c>
      <c r="B99" s="10">
        <v>1</v>
      </c>
      <c r="C99" s="12">
        <f t="shared" si="10"/>
        <v>3.5714285714285712E-2</v>
      </c>
      <c r="D99" s="10">
        <v>9</v>
      </c>
      <c r="E99" s="12">
        <f t="shared" si="10"/>
        <v>1.9371502367628067E-3</v>
      </c>
      <c r="F99" s="19">
        <f t="shared" si="9"/>
        <v>0.04</v>
      </c>
    </row>
    <row r="100" spans="1:6" x14ac:dyDescent="0.25">
      <c r="A100" t="s">
        <v>101</v>
      </c>
      <c r="B100" s="10">
        <v>0</v>
      </c>
      <c r="C100" s="12">
        <f t="shared" si="10"/>
        <v>0</v>
      </c>
      <c r="D100" s="10">
        <v>8</v>
      </c>
      <c r="E100" s="12">
        <f t="shared" si="10"/>
        <v>1.7219113215669393E-3</v>
      </c>
      <c r="F100" s="19">
        <f t="shared" si="9"/>
        <v>0</v>
      </c>
    </row>
    <row r="101" spans="1:6" x14ac:dyDescent="0.25">
      <c r="A101" t="s">
        <v>102</v>
      </c>
      <c r="B101" s="10">
        <v>0</v>
      </c>
      <c r="C101" s="12">
        <f t="shared" si="10"/>
        <v>0</v>
      </c>
      <c r="D101" s="10">
        <v>6</v>
      </c>
      <c r="E101" s="12">
        <f t="shared" si="10"/>
        <v>1.2914334911752045E-3</v>
      </c>
      <c r="F101" s="19">
        <f t="shared" si="9"/>
        <v>0</v>
      </c>
    </row>
    <row r="102" spans="1:6" x14ac:dyDescent="0.25">
      <c r="A102" t="s">
        <v>103</v>
      </c>
      <c r="B102" s="10">
        <v>0</v>
      </c>
      <c r="C102" s="12">
        <f t="shared" si="10"/>
        <v>0</v>
      </c>
      <c r="D102" s="10">
        <v>4</v>
      </c>
      <c r="E102" s="12">
        <f t="shared" si="10"/>
        <v>8.6095566078346966E-4</v>
      </c>
      <c r="F102" s="19">
        <f t="shared" si="9"/>
        <v>0</v>
      </c>
    </row>
    <row r="103" spans="1:6" x14ac:dyDescent="0.25">
      <c r="A103" t="s">
        <v>104</v>
      </c>
      <c r="B103" s="10">
        <v>1</v>
      </c>
      <c r="C103" s="12">
        <f t="shared" si="10"/>
        <v>3.5714285714285712E-2</v>
      </c>
      <c r="D103" s="10">
        <v>4</v>
      </c>
      <c r="E103" s="12">
        <f t="shared" si="10"/>
        <v>8.6095566078346966E-4</v>
      </c>
      <c r="F103" s="19">
        <f t="shared" si="9"/>
        <v>0.04</v>
      </c>
    </row>
    <row r="104" spans="1:6" x14ac:dyDescent="0.25">
      <c r="A104" t="s">
        <v>105</v>
      </c>
      <c r="B104" s="10">
        <v>0</v>
      </c>
      <c r="C104" s="12">
        <f t="shared" si="10"/>
        <v>0</v>
      </c>
      <c r="D104" s="10">
        <v>4</v>
      </c>
      <c r="E104" s="12">
        <f t="shared" si="10"/>
        <v>8.6095566078346966E-4</v>
      </c>
      <c r="F104" s="19">
        <f t="shared" si="9"/>
        <v>0</v>
      </c>
    </row>
    <row r="105" spans="1:6" x14ac:dyDescent="0.25">
      <c r="A105" t="s">
        <v>106</v>
      </c>
      <c r="B105" s="10">
        <v>0</v>
      </c>
      <c r="C105" s="12">
        <f t="shared" si="10"/>
        <v>0</v>
      </c>
      <c r="D105" s="10">
        <v>3</v>
      </c>
      <c r="E105" s="12">
        <f t="shared" si="10"/>
        <v>6.4571674558760225E-4</v>
      </c>
      <c r="F105" s="19">
        <f t="shared" si="9"/>
        <v>0</v>
      </c>
    </row>
    <row r="106" spans="1:6" x14ac:dyDescent="0.25">
      <c r="A106" t="s">
        <v>107</v>
      </c>
      <c r="B106" s="10">
        <v>0</v>
      </c>
      <c r="C106" s="12">
        <f t="shared" si="10"/>
        <v>0</v>
      </c>
      <c r="D106" s="10">
        <v>1</v>
      </c>
      <c r="E106" s="12">
        <f t="shared" si="10"/>
        <v>2.1523891519586742E-4</v>
      </c>
      <c r="F106" s="19">
        <f t="shared" si="9"/>
        <v>0</v>
      </c>
    </row>
    <row r="107" spans="1:6" x14ac:dyDescent="0.25">
      <c r="A107" s="4" t="s">
        <v>108</v>
      </c>
      <c r="C107" s="12"/>
      <c r="E107" s="12"/>
    </row>
    <row r="108" spans="1:6" x14ac:dyDescent="0.25">
      <c r="A108" t="s">
        <v>109</v>
      </c>
      <c r="B108" s="10">
        <v>23</v>
      </c>
      <c r="C108" s="12">
        <f t="shared" si="10"/>
        <v>0.8214285714285714</v>
      </c>
      <c r="D108" s="10">
        <v>4069</v>
      </c>
      <c r="E108" s="12">
        <f t="shared" si="10"/>
        <v>0.8758071459319845</v>
      </c>
      <c r="F108" s="19">
        <f t="shared" ref="F108:F116" si="11">ROUND(C108,2)-ROUND(E108,2)</f>
        <v>-6.0000000000000053E-2</v>
      </c>
    </row>
    <row r="109" spans="1:6" x14ac:dyDescent="0.25">
      <c r="A109" t="s">
        <v>110</v>
      </c>
      <c r="B109" s="10">
        <v>4</v>
      </c>
      <c r="C109" s="12">
        <f t="shared" si="10"/>
        <v>0.14285714285714285</v>
      </c>
      <c r="D109" s="10">
        <v>555</v>
      </c>
      <c r="E109" s="12">
        <f t="shared" si="10"/>
        <v>0.11945759793370642</v>
      </c>
      <c r="F109" s="19">
        <f t="shared" si="11"/>
        <v>2.0000000000000018E-2</v>
      </c>
    </row>
    <row r="110" spans="1:6" x14ac:dyDescent="0.25">
      <c r="A110" t="s">
        <v>111</v>
      </c>
      <c r="B110" s="10">
        <v>1</v>
      </c>
      <c r="C110" s="12">
        <f t="shared" si="10"/>
        <v>3.5714285714285712E-2</v>
      </c>
      <c r="D110" s="10">
        <v>14</v>
      </c>
      <c r="E110" s="12">
        <f t="shared" si="10"/>
        <v>3.0133448127421438E-3</v>
      </c>
      <c r="F110" s="19">
        <f t="shared" si="11"/>
        <v>0.04</v>
      </c>
    </row>
    <row r="111" spans="1:6" x14ac:dyDescent="0.25">
      <c r="A111" t="s">
        <v>112</v>
      </c>
      <c r="B111" s="10">
        <v>0</v>
      </c>
      <c r="C111" s="12">
        <f t="shared" si="10"/>
        <v>0</v>
      </c>
      <c r="D111" s="10">
        <v>6</v>
      </c>
      <c r="E111" s="12">
        <f t="shared" si="10"/>
        <v>1.2914334911752045E-3</v>
      </c>
      <c r="F111" s="19">
        <f t="shared" si="11"/>
        <v>0</v>
      </c>
    </row>
    <row r="112" spans="1:6" x14ac:dyDescent="0.25">
      <c r="A112" t="s">
        <v>113</v>
      </c>
      <c r="B112" s="10">
        <v>0</v>
      </c>
      <c r="C112" s="12">
        <f t="shared" si="10"/>
        <v>0</v>
      </c>
      <c r="D112" s="10">
        <v>2</v>
      </c>
      <c r="E112" s="12">
        <f t="shared" si="10"/>
        <v>4.3047783039173483E-4</v>
      </c>
      <c r="F112" s="19">
        <f t="shared" si="11"/>
        <v>0</v>
      </c>
    </row>
    <row r="113" spans="1:6" x14ac:dyDescent="0.25">
      <c r="A113" t="s">
        <v>114</v>
      </c>
      <c r="B113" s="10">
        <v>0</v>
      </c>
      <c r="C113" s="12">
        <f t="shared" si="10"/>
        <v>0</v>
      </c>
      <c r="D113" s="10">
        <v>0</v>
      </c>
      <c r="E113" s="12">
        <f t="shared" si="10"/>
        <v>0</v>
      </c>
      <c r="F113" s="19">
        <f t="shared" si="11"/>
        <v>0</v>
      </c>
    </row>
    <row r="114" spans="1:6" x14ac:dyDescent="0.25">
      <c r="A114" t="s">
        <v>115</v>
      </c>
      <c r="B114" s="10">
        <v>0</v>
      </c>
      <c r="C114" s="12">
        <f t="shared" si="10"/>
        <v>0</v>
      </c>
      <c r="D114" s="10">
        <v>0</v>
      </c>
      <c r="E114" s="12">
        <f t="shared" si="10"/>
        <v>0</v>
      </c>
      <c r="F114" s="19">
        <f t="shared" si="11"/>
        <v>0</v>
      </c>
    </row>
    <row r="115" spans="1:6" x14ac:dyDescent="0.25">
      <c r="A115" t="s">
        <v>116</v>
      </c>
      <c r="B115" s="10">
        <v>0</v>
      </c>
      <c r="C115" s="12">
        <f t="shared" si="10"/>
        <v>0</v>
      </c>
      <c r="D115" s="10">
        <v>0</v>
      </c>
      <c r="E115" s="12">
        <f t="shared" si="10"/>
        <v>0</v>
      </c>
      <c r="F115" s="19">
        <f t="shared" si="11"/>
        <v>0</v>
      </c>
    </row>
    <row r="116" spans="1:6" x14ac:dyDescent="0.25">
      <c r="A116" t="s">
        <v>117</v>
      </c>
      <c r="B116" s="10">
        <v>0</v>
      </c>
      <c r="C116" s="12">
        <f t="shared" si="10"/>
        <v>0</v>
      </c>
      <c r="D116" s="10">
        <v>0</v>
      </c>
      <c r="E116" s="12">
        <f t="shared" si="10"/>
        <v>0</v>
      </c>
      <c r="F116" s="19">
        <f t="shared" si="11"/>
        <v>0</v>
      </c>
    </row>
    <row r="117" spans="1:6" x14ac:dyDescent="0.25">
      <c r="A117" s="4" t="s">
        <v>118</v>
      </c>
      <c r="B117" s="5"/>
      <c r="C117" s="12"/>
      <c r="E117" s="12"/>
    </row>
    <row r="118" spans="1:6" x14ac:dyDescent="0.25">
      <c r="A118" t="s">
        <v>119</v>
      </c>
      <c r="B118" s="10">
        <v>17</v>
      </c>
      <c r="C118" s="12">
        <f t="shared" si="10"/>
        <v>0.6071428571428571</v>
      </c>
      <c r="D118" s="10">
        <v>3265</v>
      </c>
      <c r="E118" s="12">
        <f t="shared" si="10"/>
        <v>0.70275505811450711</v>
      </c>
      <c r="F118" s="19">
        <f t="shared" ref="F118:F122" si="12">ROUND(C118,2)-ROUND(E118,2)</f>
        <v>-8.9999999999999969E-2</v>
      </c>
    </row>
    <row r="119" spans="1:6" x14ac:dyDescent="0.25">
      <c r="A119" t="s">
        <v>120</v>
      </c>
      <c r="B119" s="10">
        <v>11</v>
      </c>
      <c r="C119" s="12">
        <f t="shared" si="10"/>
        <v>0.39285714285714285</v>
      </c>
      <c r="D119" s="10">
        <v>1050</v>
      </c>
      <c r="E119" s="12">
        <f t="shared" si="10"/>
        <v>0.22600086095566077</v>
      </c>
      <c r="F119" s="19">
        <f t="shared" si="12"/>
        <v>0.16</v>
      </c>
    </row>
    <row r="120" spans="1:6" x14ac:dyDescent="0.25">
      <c r="A120" t="s">
        <v>121</v>
      </c>
      <c r="B120" s="10">
        <v>0</v>
      </c>
      <c r="C120" s="12">
        <f t="shared" si="10"/>
        <v>0</v>
      </c>
      <c r="D120" s="10">
        <v>226</v>
      </c>
      <c r="E120" s="12">
        <f t="shared" si="10"/>
        <v>4.8643994834266034E-2</v>
      </c>
      <c r="F120" s="19">
        <f t="shared" si="12"/>
        <v>-0.05</v>
      </c>
    </row>
    <row r="121" spans="1:6" x14ac:dyDescent="0.25">
      <c r="A121" t="s">
        <v>122</v>
      </c>
      <c r="B121" s="10">
        <v>0</v>
      </c>
      <c r="C121" s="12">
        <f t="shared" si="10"/>
        <v>0</v>
      </c>
      <c r="D121" s="10">
        <v>86</v>
      </c>
      <c r="E121" s="12">
        <f t="shared" si="10"/>
        <v>1.8510546706844596E-2</v>
      </c>
      <c r="F121" s="19">
        <f t="shared" si="12"/>
        <v>-0.02</v>
      </c>
    </row>
    <row r="122" spans="1:6" x14ac:dyDescent="0.25">
      <c r="A122" t="s">
        <v>123</v>
      </c>
      <c r="B122" s="10">
        <v>0</v>
      </c>
      <c r="C122" s="12">
        <f t="shared" si="10"/>
        <v>0</v>
      </c>
      <c r="D122" s="10">
        <v>19</v>
      </c>
      <c r="E122" s="12">
        <f t="shared" si="10"/>
        <v>4.0895393887214809E-3</v>
      </c>
      <c r="F122" s="19">
        <f t="shared" si="12"/>
        <v>0</v>
      </c>
    </row>
    <row r="123" spans="1:6" x14ac:dyDescent="0.25">
      <c r="A123" s="4" t="s">
        <v>124</v>
      </c>
      <c r="B123" s="5"/>
      <c r="C123" s="12"/>
      <c r="E123" s="12"/>
    </row>
    <row r="124" spans="1:6" x14ac:dyDescent="0.25">
      <c r="A124" t="s">
        <v>125</v>
      </c>
      <c r="B124" s="10">
        <v>18</v>
      </c>
      <c r="C124" s="12">
        <f t="shared" si="10"/>
        <v>0.6428571428571429</v>
      </c>
      <c r="D124" s="10">
        <v>2524</v>
      </c>
      <c r="E124" s="12">
        <f t="shared" si="10"/>
        <v>0.54326302195436937</v>
      </c>
      <c r="F124" s="19">
        <f t="shared" ref="F124:F137" si="13">ROUND(C124,2)-ROUND(E124,2)</f>
        <v>9.9999999999999978E-2</v>
      </c>
    </row>
    <row r="125" spans="1:6" x14ac:dyDescent="0.25">
      <c r="A125" t="s">
        <v>126</v>
      </c>
      <c r="B125" s="10">
        <v>5</v>
      </c>
      <c r="C125" s="12">
        <f t="shared" si="10"/>
        <v>0.17857142857142858</v>
      </c>
      <c r="D125" s="10">
        <v>1403</v>
      </c>
      <c r="E125" s="12">
        <f t="shared" si="10"/>
        <v>0.30198019801980197</v>
      </c>
      <c r="F125" s="19">
        <f t="shared" si="13"/>
        <v>-0.12</v>
      </c>
    </row>
    <row r="126" spans="1:6" x14ac:dyDescent="0.25">
      <c r="A126" t="s">
        <v>127</v>
      </c>
      <c r="B126" s="10">
        <v>5</v>
      </c>
      <c r="C126" s="12">
        <f t="shared" si="10"/>
        <v>0.17857142857142858</v>
      </c>
      <c r="D126" s="10">
        <v>662</v>
      </c>
      <c r="E126" s="12">
        <f t="shared" si="10"/>
        <v>0.14248816185966423</v>
      </c>
      <c r="F126" s="19">
        <f t="shared" si="13"/>
        <v>3.999999999999998E-2</v>
      </c>
    </row>
    <row r="127" spans="1:6" x14ac:dyDescent="0.25">
      <c r="A127" t="s">
        <v>128</v>
      </c>
      <c r="B127" s="10">
        <v>0</v>
      </c>
      <c r="C127" s="12">
        <f t="shared" si="10"/>
        <v>0</v>
      </c>
      <c r="D127" s="10">
        <v>26</v>
      </c>
      <c r="E127" s="12">
        <f t="shared" si="10"/>
        <v>5.5962117950925528E-3</v>
      </c>
      <c r="F127" s="19">
        <f t="shared" si="13"/>
        <v>-0.01</v>
      </c>
    </row>
    <row r="128" spans="1:6" x14ac:dyDescent="0.25">
      <c r="A128" t="s">
        <v>129</v>
      </c>
      <c r="B128" s="10">
        <v>0</v>
      </c>
      <c r="C128" s="12">
        <f t="shared" si="10"/>
        <v>0</v>
      </c>
      <c r="D128" s="10">
        <v>10</v>
      </c>
      <c r="E128" s="12">
        <f t="shared" si="10"/>
        <v>2.1523891519586742E-3</v>
      </c>
      <c r="F128" s="19">
        <f t="shared" si="13"/>
        <v>0</v>
      </c>
    </row>
    <row r="129" spans="1:6" x14ac:dyDescent="0.25">
      <c r="A129" t="s">
        <v>130</v>
      </c>
      <c r="B129" s="10">
        <v>0</v>
      </c>
      <c r="C129" s="12">
        <f t="shared" si="10"/>
        <v>0</v>
      </c>
      <c r="D129" s="10">
        <v>6</v>
      </c>
      <c r="E129" s="12">
        <f t="shared" si="10"/>
        <v>1.2914334911752045E-3</v>
      </c>
      <c r="F129" s="19">
        <f t="shared" si="13"/>
        <v>0</v>
      </c>
    </row>
    <row r="130" spans="1:6" x14ac:dyDescent="0.25">
      <c r="A130" t="s">
        <v>131</v>
      </c>
      <c r="B130" s="10">
        <v>0</v>
      </c>
      <c r="C130" s="12">
        <f t="shared" si="10"/>
        <v>0</v>
      </c>
      <c r="D130" s="10">
        <v>5</v>
      </c>
      <c r="E130" s="12">
        <f t="shared" si="10"/>
        <v>1.0761945759793371E-3</v>
      </c>
      <c r="F130" s="19">
        <f t="shared" si="13"/>
        <v>0</v>
      </c>
    </row>
    <row r="131" spans="1:6" x14ac:dyDescent="0.25">
      <c r="A131" t="s">
        <v>132</v>
      </c>
      <c r="B131" s="10">
        <v>0</v>
      </c>
      <c r="C131" s="12">
        <f t="shared" si="10"/>
        <v>0</v>
      </c>
      <c r="D131" s="10">
        <v>5</v>
      </c>
      <c r="E131" s="12">
        <f t="shared" si="10"/>
        <v>1.0761945759793371E-3</v>
      </c>
      <c r="F131" s="19">
        <f t="shared" si="13"/>
        <v>0</v>
      </c>
    </row>
    <row r="132" spans="1:6" x14ac:dyDescent="0.25">
      <c r="A132" t="s">
        <v>133</v>
      </c>
      <c r="B132" s="10">
        <v>0</v>
      </c>
      <c r="C132" s="12">
        <f t="shared" si="10"/>
        <v>0</v>
      </c>
      <c r="D132" s="10">
        <v>3</v>
      </c>
      <c r="E132" s="12">
        <f t="shared" si="10"/>
        <v>6.4571674558760225E-4</v>
      </c>
      <c r="F132" s="19">
        <f t="shared" si="13"/>
        <v>0</v>
      </c>
    </row>
    <row r="133" spans="1:6" x14ac:dyDescent="0.25">
      <c r="A133" t="s">
        <v>134</v>
      </c>
      <c r="B133" s="10">
        <v>0</v>
      </c>
      <c r="C133" s="12">
        <f t="shared" si="10"/>
        <v>0</v>
      </c>
      <c r="D133" s="10">
        <v>2</v>
      </c>
      <c r="E133" s="12">
        <f t="shared" si="10"/>
        <v>4.3047783039173483E-4</v>
      </c>
      <c r="F133" s="19">
        <f t="shared" si="13"/>
        <v>0</v>
      </c>
    </row>
    <row r="134" spans="1:6" x14ac:dyDescent="0.25">
      <c r="A134" t="s">
        <v>135</v>
      </c>
      <c r="B134" s="10">
        <v>0</v>
      </c>
      <c r="C134" s="12">
        <f t="shared" si="10"/>
        <v>0</v>
      </c>
      <c r="D134" s="10">
        <v>0</v>
      </c>
      <c r="E134" s="12">
        <f t="shared" si="10"/>
        <v>0</v>
      </c>
      <c r="F134" s="19">
        <f t="shared" si="13"/>
        <v>0</v>
      </c>
    </row>
    <row r="135" spans="1:6" x14ac:dyDescent="0.25">
      <c r="A135" t="s">
        <v>136</v>
      </c>
      <c r="B135" s="10">
        <v>0</v>
      </c>
      <c r="C135" s="12">
        <f t="shared" si="10"/>
        <v>0</v>
      </c>
      <c r="D135" s="10">
        <v>0</v>
      </c>
      <c r="E135" s="12">
        <f t="shared" si="10"/>
        <v>0</v>
      </c>
      <c r="F135" s="19">
        <f t="shared" si="13"/>
        <v>0</v>
      </c>
    </row>
    <row r="136" spans="1:6" x14ac:dyDescent="0.25">
      <c r="A136" t="s">
        <v>137</v>
      </c>
      <c r="B136" s="10">
        <v>0</v>
      </c>
      <c r="C136" s="12">
        <f t="shared" si="10"/>
        <v>0</v>
      </c>
      <c r="D136" s="10">
        <v>0</v>
      </c>
      <c r="E136" s="12">
        <f t="shared" si="10"/>
        <v>0</v>
      </c>
      <c r="F136" s="19">
        <f t="shared" si="13"/>
        <v>0</v>
      </c>
    </row>
    <row r="137" spans="1:6" x14ac:dyDescent="0.25">
      <c r="A137" t="s">
        <v>138</v>
      </c>
      <c r="B137" s="10">
        <v>0</v>
      </c>
      <c r="C137" s="12">
        <f t="shared" si="10"/>
        <v>0</v>
      </c>
      <c r="D137" s="10">
        <v>0</v>
      </c>
      <c r="E137" s="12">
        <f t="shared" si="10"/>
        <v>0</v>
      </c>
      <c r="F137" s="19">
        <f t="shared" si="13"/>
        <v>0</v>
      </c>
    </row>
    <row r="138" spans="1:6" x14ac:dyDescent="0.25">
      <c r="A138" s="4" t="s">
        <v>139</v>
      </c>
      <c r="B138" s="5"/>
      <c r="C138" s="12"/>
      <c r="E138" s="12"/>
    </row>
    <row r="139" spans="1:6" x14ac:dyDescent="0.25">
      <c r="A139" t="s">
        <v>140</v>
      </c>
      <c r="B139" s="10">
        <v>21</v>
      </c>
      <c r="C139" s="12">
        <f t="shared" si="10"/>
        <v>0.75</v>
      </c>
      <c r="D139" s="10">
        <v>3694</v>
      </c>
      <c r="E139" s="12">
        <f t="shared" si="10"/>
        <v>0.79509255273353419</v>
      </c>
      <c r="F139" s="19">
        <f t="shared" ref="F139:F151" si="14">ROUND(C139,2)-ROUND(E139,2)</f>
        <v>-5.0000000000000044E-2</v>
      </c>
    </row>
    <row r="140" spans="1:6" x14ac:dyDescent="0.25">
      <c r="A140" t="s">
        <v>141</v>
      </c>
      <c r="B140" s="10">
        <v>4</v>
      </c>
      <c r="C140" s="12">
        <f t="shared" si="10"/>
        <v>0.14285714285714285</v>
      </c>
      <c r="D140" s="10">
        <v>485</v>
      </c>
      <c r="E140" s="12">
        <f t="shared" si="10"/>
        <v>0.1043908738699957</v>
      </c>
      <c r="F140" s="19">
        <f t="shared" si="14"/>
        <v>4.0000000000000008E-2</v>
      </c>
    </row>
    <row r="141" spans="1:6" x14ac:dyDescent="0.25">
      <c r="A141" t="s">
        <v>142</v>
      </c>
      <c r="B141" s="10">
        <v>2</v>
      </c>
      <c r="C141" s="12">
        <f t="shared" si="10"/>
        <v>7.1428571428571425E-2</v>
      </c>
      <c r="D141" s="10">
        <v>385</v>
      </c>
      <c r="E141" s="12">
        <f t="shared" si="10"/>
        <v>8.2866982350408958E-2</v>
      </c>
      <c r="F141" s="19">
        <f t="shared" si="14"/>
        <v>-9.999999999999995E-3</v>
      </c>
    </row>
    <row r="142" spans="1:6" x14ac:dyDescent="0.25">
      <c r="A142" t="s">
        <v>143</v>
      </c>
      <c r="B142" s="10">
        <v>0</v>
      </c>
      <c r="C142" s="12">
        <f t="shared" si="10"/>
        <v>0</v>
      </c>
      <c r="D142" s="10">
        <v>25</v>
      </c>
      <c r="E142" s="12">
        <f t="shared" si="10"/>
        <v>5.3809728798966854E-3</v>
      </c>
      <c r="F142" s="19">
        <f t="shared" si="14"/>
        <v>-0.01</v>
      </c>
    </row>
    <row r="143" spans="1:6" x14ac:dyDescent="0.25">
      <c r="A143" t="s">
        <v>144</v>
      </c>
      <c r="B143" s="10">
        <v>0</v>
      </c>
      <c r="C143" s="12">
        <f t="shared" si="10"/>
        <v>0</v>
      </c>
      <c r="D143" s="10">
        <v>21</v>
      </c>
      <c r="E143" s="12">
        <f t="shared" si="10"/>
        <v>4.5200172191132157E-3</v>
      </c>
      <c r="F143" s="19">
        <f t="shared" si="14"/>
        <v>0</v>
      </c>
    </row>
    <row r="144" spans="1:6" x14ac:dyDescent="0.25">
      <c r="A144" t="s">
        <v>145</v>
      </c>
      <c r="B144" s="10">
        <v>1</v>
      </c>
      <c r="C144" s="12">
        <f t="shared" si="10"/>
        <v>3.5714285714285712E-2</v>
      </c>
      <c r="D144" s="10">
        <v>12</v>
      </c>
      <c r="E144" s="12">
        <f t="shared" si="10"/>
        <v>2.582866982350409E-3</v>
      </c>
      <c r="F144" s="19">
        <f t="shared" si="14"/>
        <v>0.04</v>
      </c>
    </row>
    <row r="145" spans="1:6" x14ac:dyDescent="0.25">
      <c r="A145" t="s">
        <v>146</v>
      </c>
      <c r="B145" s="10">
        <v>0</v>
      </c>
      <c r="C145" s="12">
        <f t="shared" si="10"/>
        <v>0</v>
      </c>
      <c r="D145" s="10">
        <v>7</v>
      </c>
      <c r="E145" s="12">
        <f t="shared" si="10"/>
        <v>1.5066724063710719E-3</v>
      </c>
      <c r="F145" s="19">
        <f t="shared" si="14"/>
        <v>0</v>
      </c>
    </row>
    <row r="146" spans="1:6" x14ac:dyDescent="0.25">
      <c r="A146" t="s">
        <v>147</v>
      </c>
      <c r="B146" s="10">
        <v>0</v>
      </c>
      <c r="C146" s="12">
        <f t="shared" si="10"/>
        <v>0</v>
      </c>
      <c r="D146" s="10">
        <v>6</v>
      </c>
      <c r="E146" s="12">
        <f t="shared" si="10"/>
        <v>1.2914334911752045E-3</v>
      </c>
      <c r="F146" s="19">
        <f t="shared" si="14"/>
        <v>0</v>
      </c>
    </row>
    <row r="147" spans="1:6" x14ac:dyDescent="0.25">
      <c r="A147" t="s">
        <v>148</v>
      </c>
      <c r="B147" s="10">
        <v>0</v>
      </c>
      <c r="C147" s="12">
        <f t="shared" si="10"/>
        <v>0</v>
      </c>
      <c r="D147" s="10">
        <v>4</v>
      </c>
      <c r="E147" s="12">
        <f t="shared" si="10"/>
        <v>8.6095566078346966E-4</v>
      </c>
      <c r="F147" s="19">
        <f t="shared" si="14"/>
        <v>0</v>
      </c>
    </row>
    <row r="148" spans="1:6" x14ac:dyDescent="0.25">
      <c r="A148" t="s">
        <v>149</v>
      </c>
      <c r="B148" s="10">
        <v>0</v>
      </c>
      <c r="C148" s="12">
        <f t="shared" si="10"/>
        <v>0</v>
      </c>
      <c r="D148" s="10">
        <v>4</v>
      </c>
      <c r="E148" s="12">
        <f t="shared" si="10"/>
        <v>8.6095566078346966E-4</v>
      </c>
      <c r="F148" s="19">
        <f t="shared" si="14"/>
        <v>0</v>
      </c>
    </row>
    <row r="149" spans="1:6" x14ac:dyDescent="0.25">
      <c r="A149" t="s">
        <v>150</v>
      </c>
      <c r="B149" s="10">
        <v>0</v>
      </c>
      <c r="C149" s="12">
        <f t="shared" si="10"/>
        <v>0</v>
      </c>
      <c r="D149" s="10">
        <v>3</v>
      </c>
      <c r="E149" s="12">
        <f t="shared" si="10"/>
        <v>6.4571674558760225E-4</v>
      </c>
      <c r="F149" s="19">
        <f t="shared" si="14"/>
        <v>0</v>
      </c>
    </row>
    <row r="150" spans="1:6" x14ac:dyDescent="0.25">
      <c r="A150" t="s">
        <v>151</v>
      </c>
      <c r="B150" s="10">
        <v>0</v>
      </c>
      <c r="C150" s="12">
        <f t="shared" si="10"/>
        <v>0</v>
      </c>
      <c r="D150" s="10">
        <v>0</v>
      </c>
      <c r="E150" s="12">
        <f t="shared" si="10"/>
        <v>0</v>
      </c>
      <c r="F150" s="19">
        <f t="shared" si="14"/>
        <v>0</v>
      </c>
    </row>
    <row r="151" spans="1:6" x14ac:dyDescent="0.25">
      <c r="A151" t="s">
        <v>152</v>
      </c>
      <c r="B151" s="10">
        <v>0</v>
      </c>
      <c r="C151" s="12">
        <f t="shared" si="10"/>
        <v>0</v>
      </c>
      <c r="D151" s="10">
        <v>0</v>
      </c>
      <c r="E151" s="12">
        <f t="shared" si="10"/>
        <v>0</v>
      </c>
      <c r="F151" s="19">
        <f t="shared" si="14"/>
        <v>0</v>
      </c>
    </row>
    <row r="152" spans="1:6" x14ac:dyDescent="0.25">
      <c r="A152" s="4" t="s">
        <v>153</v>
      </c>
      <c r="B152" s="5"/>
      <c r="C152" s="12"/>
      <c r="E152" s="12"/>
    </row>
    <row r="153" spans="1:6" x14ac:dyDescent="0.25">
      <c r="A153" t="s">
        <v>154</v>
      </c>
      <c r="B153" s="10">
        <v>24</v>
      </c>
      <c r="C153" s="12">
        <f t="shared" si="10"/>
        <v>0.8571428571428571</v>
      </c>
      <c r="D153" s="10">
        <v>3872</v>
      </c>
      <c r="E153" s="12">
        <f t="shared" si="10"/>
        <v>0.8334050796383986</v>
      </c>
      <c r="F153" s="19">
        <f t="shared" ref="F153:F161" si="15">ROUND(C153,2)-ROUND(E153,2)</f>
        <v>3.0000000000000027E-2</v>
      </c>
    </row>
    <row r="154" spans="1:6" x14ac:dyDescent="0.25">
      <c r="A154" t="s">
        <v>155</v>
      </c>
      <c r="B154" s="10">
        <v>1</v>
      </c>
      <c r="C154" s="12">
        <f t="shared" si="10"/>
        <v>3.5714285714285712E-2</v>
      </c>
      <c r="D154" s="10">
        <v>391</v>
      </c>
      <c r="E154" s="12">
        <f t="shared" si="10"/>
        <v>8.4158415841584164E-2</v>
      </c>
      <c r="F154" s="19">
        <f t="shared" si="15"/>
        <v>-0.04</v>
      </c>
    </row>
    <row r="155" spans="1:6" x14ac:dyDescent="0.25">
      <c r="A155" t="s">
        <v>156</v>
      </c>
      <c r="B155" s="10">
        <v>3</v>
      </c>
      <c r="C155" s="12">
        <f t="shared" si="10"/>
        <v>0.10714285714285714</v>
      </c>
      <c r="D155" s="10">
        <v>375</v>
      </c>
      <c r="E155" s="12">
        <f t="shared" si="10"/>
        <v>8.0714593198450285E-2</v>
      </c>
      <c r="F155" s="19">
        <f t="shared" si="15"/>
        <v>0.03</v>
      </c>
    </row>
    <row r="156" spans="1:6" x14ac:dyDescent="0.25">
      <c r="A156" t="s">
        <v>157</v>
      </c>
      <c r="B156" s="10">
        <v>0</v>
      </c>
      <c r="C156" s="12">
        <f t="shared" si="10"/>
        <v>0</v>
      </c>
      <c r="D156" s="10">
        <v>5</v>
      </c>
      <c r="E156" s="12">
        <f t="shared" si="10"/>
        <v>1.0761945759793371E-3</v>
      </c>
      <c r="F156" s="19">
        <f t="shared" si="15"/>
        <v>0</v>
      </c>
    </row>
    <row r="157" spans="1:6" x14ac:dyDescent="0.25">
      <c r="A157" t="s">
        <v>158</v>
      </c>
      <c r="B157" s="10">
        <v>0</v>
      </c>
      <c r="C157" s="12">
        <f t="shared" si="10"/>
        <v>0</v>
      </c>
      <c r="D157" s="10">
        <v>2</v>
      </c>
      <c r="E157" s="12">
        <f t="shared" si="10"/>
        <v>4.3047783039173483E-4</v>
      </c>
      <c r="F157" s="19">
        <f t="shared" si="15"/>
        <v>0</v>
      </c>
    </row>
    <row r="158" spans="1:6" x14ac:dyDescent="0.25">
      <c r="A158" t="s">
        <v>159</v>
      </c>
      <c r="B158" s="10">
        <v>0</v>
      </c>
      <c r="C158" s="12">
        <f t="shared" si="10"/>
        <v>0</v>
      </c>
      <c r="D158" s="10">
        <v>1</v>
      </c>
      <c r="E158" s="12">
        <f t="shared" si="10"/>
        <v>2.1523891519586742E-4</v>
      </c>
      <c r="F158" s="19">
        <f t="shared" si="15"/>
        <v>0</v>
      </c>
    </row>
    <row r="159" spans="1:6" x14ac:dyDescent="0.25">
      <c r="A159" t="s">
        <v>160</v>
      </c>
      <c r="B159" s="10">
        <v>0</v>
      </c>
      <c r="C159" s="12">
        <f t="shared" si="10"/>
        <v>0</v>
      </c>
      <c r="D159" s="10">
        <v>0</v>
      </c>
      <c r="E159" s="12">
        <f t="shared" si="10"/>
        <v>0</v>
      </c>
      <c r="F159" s="19">
        <f t="shared" si="15"/>
        <v>0</v>
      </c>
    </row>
    <row r="160" spans="1:6" x14ac:dyDescent="0.25">
      <c r="A160" t="s">
        <v>161</v>
      </c>
      <c r="B160" s="10">
        <v>0</v>
      </c>
      <c r="C160" s="12">
        <f t="shared" si="10"/>
        <v>0</v>
      </c>
      <c r="D160" s="10">
        <v>0</v>
      </c>
      <c r="E160" s="12">
        <f t="shared" si="10"/>
        <v>0</v>
      </c>
      <c r="F160" s="19">
        <f t="shared" si="15"/>
        <v>0</v>
      </c>
    </row>
    <row r="161" spans="1:6" x14ac:dyDescent="0.25">
      <c r="A161" t="s">
        <v>162</v>
      </c>
      <c r="B161" s="10">
        <v>0</v>
      </c>
      <c r="C161" s="12">
        <f t="shared" ref="C161:E170" si="16">B161/B$30</f>
        <v>0</v>
      </c>
      <c r="D161" s="10">
        <v>0</v>
      </c>
      <c r="E161" s="12">
        <f t="shared" si="16"/>
        <v>0</v>
      </c>
      <c r="F161" s="19">
        <f t="shared" si="15"/>
        <v>0</v>
      </c>
    </row>
    <row r="162" spans="1:6" x14ac:dyDescent="0.25">
      <c r="A162" s="4" t="s">
        <v>163</v>
      </c>
      <c r="B162" s="5"/>
      <c r="C162" s="12"/>
      <c r="E162" s="12"/>
    </row>
    <row r="163" spans="1:6" x14ac:dyDescent="0.25">
      <c r="A163" t="s">
        <v>164</v>
      </c>
      <c r="B163" s="10">
        <v>18</v>
      </c>
      <c r="C163" s="12">
        <f t="shared" si="16"/>
        <v>0.6428571428571429</v>
      </c>
      <c r="D163" s="10">
        <v>3779</v>
      </c>
      <c r="E163" s="12">
        <f t="shared" si="16"/>
        <v>0.81338786052518297</v>
      </c>
      <c r="F163" s="19">
        <f t="shared" ref="F163:F170" si="17">ROUND(C163,2)-ROUND(E163,2)</f>
        <v>-0.17000000000000004</v>
      </c>
    </row>
    <row r="164" spans="1:6" x14ac:dyDescent="0.25">
      <c r="A164" t="s">
        <v>165</v>
      </c>
      <c r="B164" s="10">
        <v>6</v>
      </c>
      <c r="C164" s="12">
        <f t="shared" si="16"/>
        <v>0.21428571428571427</v>
      </c>
      <c r="D164" s="10">
        <v>605</v>
      </c>
      <c r="E164" s="12">
        <f t="shared" si="16"/>
        <v>0.13021954369349978</v>
      </c>
      <c r="F164" s="19">
        <f t="shared" si="17"/>
        <v>7.9999999999999988E-2</v>
      </c>
    </row>
    <row r="165" spans="1:6" x14ac:dyDescent="0.25">
      <c r="A165" t="s">
        <v>166</v>
      </c>
      <c r="B165" s="10">
        <v>3</v>
      </c>
      <c r="C165" s="12">
        <f t="shared" si="16"/>
        <v>0.10714285714285714</v>
      </c>
      <c r="D165" s="10">
        <v>166</v>
      </c>
      <c r="E165" s="12">
        <f t="shared" si="16"/>
        <v>3.5729659922513993E-2</v>
      </c>
      <c r="F165" s="19">
        <f t="shared" si="17"/>
        <v>7.0000000000000007E-2</v>
      </c>
    </row>
    <row r="166" spans="1:6" x14ac:dyDescent="0.25">
      <c r="A166" t="s">
        <v>167</v>
      </c>
      <c r="B166" s="10">
        <v>0</v>
      </c>
      <c r="C166" s="12">
        <f t="shared" si="16"/>
        <v>0</v>
      </c>
      <c r="D166" s="10">
        <v>66</v>
      </c>
      <c r="E166" s="12">
        <f t="shared" si="16"/>
        <v>1.4205768402927249E-2</v>
      </c>
      <c r="F166" s="19">
        <f t="shared" si="17"/>
        <v>-0.01</v>
      </c>
    </row>
    <row r="167" spans="1:6" x14ac:dyDescent="0.25">
      <c r="A167" t="s">
        <v>168</v>
      </c>
      <c r="B167" s="10">
        <v>1</v>
      </c>
      <c r="C167" s="12">
        <f t="shared" si="16"/>
        <v>3.5714285714285712E-2</v>
      </c>
      <c r="D167" s="10">
        <v>22</v>
      </c>
      <c r="E167" s="12">
        <f t="shared" si="16"/>
        <v>4.7352561343090831E-3</v>
      </c>
      <c r="F167" s="19">
        <f t="shared" si="17"/>
        <v>0.04</v>
      </c>
    </row>
    <row r="168" spans="1:6" x14ac:dyDescent="0.25">
      <c r="A168" t="s">
        <v>169</v>
      </c>
      <c r="B168" s="10">
        <v>0</v>
      </c>
      <c r="C168" s="12">
        <f t="shared" si="16"/>
        <v>0</v>
      </c>
      <c r="D168" s="10">
        <v>6</v>
      </c>
      <c r="E168" s="12">
        <f t="shared" si="16"/>
        <v>1.2914334911752045E-3</v>
      </c>
      <c r="F168" s="19">
        <f t="shared" si="17"/>
        <v>0</v>
      </c>
    </row>
    <row r="169" spans="1:6" x14ac:dyDescent="0.25">
      <c r="A169" t="s">
        <v>170</v>
      </c>
      <c r="B169" s="10">
        <v>0</v>
      </c>
      <c r="C169" s="12">
        <f t="shared" si="16"/>
        <v>0</v>
      </c>
      <c r="D169" s="10">
        <v>2</v>
      </c>
      <c r="E169" s="12">
        <f t="shared" si="16"/>
        <v>4.3047783039173483E-4</v>
      </c>
      <c r="F169" s="19">
        <f t="shared" si="17"/>
        <v>0</v>
      </c>
    </row>
    <row r="170" spans="1:6" x14ac:dyDescent="0.25">
      <c r="A170" t="s">
        <v>171</v>
      </c>
      <c r="B170" s="10">
        <v>0</v>
      </c>
      <c r="C170" s="12">
        <f t="shared" si="16"/>
        <v>0</v>
      </c>
      <c r="D170" s="10">
        <v>0</v>
      </c>
      <c r="E170" s="12">
        <f t="shared" si="16"/>
        <v>0</v>
      </c>
      <c r="F170" s="19">
        <f t="shared" si="17"/>
        <v>0</v>
      </c>
    </row>
  </sheetData>
  <conditionalFormatting sqref="F10:F26">
    <cfRule type="cellIs" dxfId="0" priority="28" operator="greaterThan">
      <formula>0</formula>
    </cfRule>
  </conditionalFormatting>
  <conditionalFormatting sqref="F32:F35">
    <cfRule type="cellIs" dxfId="14" priority="13" operator="greaterThan">
      <formula>0</formula>
    </cfRule>
  </conditionalFormatting>
  <conditionalFormatting sqref="F37">
    <cfRule type="cellIs" dxfId="13" priority="12" operator="greaterThan">
      <formula>0</formula>
    </cfRule>
  </conditionalFormatting>
  <conditionalFormatting sqref="F39:F49">
    <cfRule type="cellIs" dxfId="12" priority="11" operator="greaterThan">
      <formula>0</formula>
    </cfRule>
  </conditionalFormatting>
  <conditionalFormatting sqref="F51:F58">
    <cfRule type="cellIs" dxfId="11" priority="10" operator="greaterThan">
      <formula>0</formula>
    </cfRule>
  </conditionalFormatting>
  <conditionalFormatting sqref="F60:F66">
    <cfRule type="cellIs" dxfId="10" priority="9" operator="greaterThan">
      <formula>0</formula>
    </cfRule>
  </conditionalFormatting>
  <conditionalFormatting sqref="F68:F79">
    <cfRule type="cellIs" dxfId="9" priority="8" operator="greaterThan">
      <formula>0</formula>
    </cfRule>
  </conditionalFormatting>
  <conditionalFormatting sqref="F81:F106">
    <cfRule type="cellIs" dxfId="8" priority="7" operator="greaterThan">
      <formula>0</formula>
    </cfRule>
  </conditionalFormatting>
  <conditionalFormatting sqref="F108:F116">
    <cfRule type="cellIs" dxfId="7" priority="6" operator="greaterThan">
      <formula>0</formula>
    </cfRule>
  </conditionalFormatting>
  <conditionalFormatting sqref="F118:F122">
    <cfRule type="cellIs" dxfId="6" priority="5" operator="greaterThan">
      <formula>0</formula>
    </cfRule>
  </conditionalFormatting>
  <conditionalFormatting sqref="F124:F137">
    <cfRule type="cellIs" dxfId="5" priority="4" operator="greaterThan">
      <formula>0</formula>
    </cfRule>
  </conditionalFormatting>
  <conditionalFormatting sqref="F139:F151">
    <cfRule type="cellIs" dxfId="4" priority="3" operator="greaterThan">
      <formula>0</formula>
    </cfRule>
  </conditionalFormatting>
  <conditionalFormatting sqref="F153:F161">
    <cfRule type="cellIs" dxfId="3" priority="2" operator="greaterThan">
      <formula>0</formula>
    </cfRule>
  </conditionalFormatting>
  <conditionalFormatting sqref="F163:F170">
    <cfRule type="cellIs" dxfId="2" priority="1" operator="greaterThan">
      <formula>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DA4FDD684754BA344370C7986A47A" ma:contentTypeVersion="11" ma:contentTypeDescription="Create a new document." ma:contentTypeScope="" ma:versionID="24d1cfdcaac689dd9d28902d7c064a50">
  <xsd:schema xmlns:xsd="http://www.w3.org/2001/XMLSchema" xmlns:xs="http://www.w3.org/2001/XMLSchema" xmlns:p="http://schemas.microsoft.com/office/2006/metadata/properties" xmlns:ns2="bcf65413-e6bd-487b-b2f1-d1770c3584ea" xmlns:ns3="f48f5b75-8ab6-4998-9555-2ed18ea98422" targetNamespace="http://schemas.microsoft.com/office/2006/metadata/properties" ma:root="true" ma:fieldsID="7459adb649128977a43efc766e48d777" ns2:_="" ns3:_="">
    <xsd:import namespace="bcf65413-e6bd-487b-b2f1-d1770c3584ea"/>
    <xsd:import namespace="f48f5b75-8ab6-4998-9555-2ed18ea984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65413-e6bd-487b-b2f1-d1770c3584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f14e96b8-8944-4225-bcdb-4a6b5f4ad1b5}" ma:internalName="TaxCatchAll" ma:showField="CatchAllData" ma:web="bcf65413-e6bd-487b-b2f1-d1770c358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f5b75-8ab6-4998-9555-2ed18ea98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6ea347-274a-478e-b526-4d66f464fc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8f5b75-8ab6-4998-9555-2ed18ea98422">
      <Terms xmlns="http://schemas.microsoft.com/office/infopath/2007/PartnerControls"/>
    </lcf76f155ced4ddcb4097134ff3c332f>
    <TaxCatchAll xmlns="bcf65413-e6bd-487b-b2f1-d1770c3584ea" xsi:nil="true"/>
    <_dlc_DocId xmlns="bcf65413-e6bd-487b-b2f1-d1770c3584ea">H6E5PRVA6VRJ-1273542827-30167</_dlc_DocId>
    <_dlc_DocIdUrl xmlns="bcf65413-e6bd-487b-b2f1-d1770c3584ea">
      <Url>https://centralpinesnc.sharepoint.com/sites/Transportation/_layouts/15/DocIdRedir.aspx?ID=H6E5PRVA6VRJ-1273542827-30167</Url>
      <Description>H6E5PRVA6VRJ-1273542827-30167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A11C593-4A1F-48EC-B2E8-7D7CF5E012B6}"/>
</file>

<file path=customXml/itemProps2.xml><?xml version="1.0" encoding="utf-8"?>
<ds:datastoreItem xmlns:ds="http://schemas.openxmlformats.org/officeDocument/2006/customXml" ds:itemID="{84E115B6-B1AF-4E9A-9B9B-86B5DEDADA3B}"/>
</file>

<file path=customXml/itemProps3.xml><?xml version="1.0" encoding="utf-8"?>
<ds:datastoreItem xmlns:ds="http://schemas.openxmlformats.org/officeDocument/2006/customXml" ds:itemID="{A2B59D5E-A62F-4C8C-8528-CB93859AC452}"/>
</file>

<file path=customXml/itemProps4.xml><?xml version="1.0" encoding="utf-8"?>
<ds:datastoreItem xmlns:ds="http://schemas.openxmlformats.org/officeDocument/2006/customXml" ds:itemID="{D6EE8A11-06C2-4590-8CF0-93FBD96ED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Town of Cary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Matthew Day</dc:creator>
  <cp:lastModifiedBy>Matthew Day</cp:lastModifiedBy>
  <dcterms:created xsi:type="dcterms:W3CDTF">2025-12-19T20:31:57Z</dcterms:created>
  <dcterms:modified xsi:type="dcterms:W3CDTF">2025-12-27T16:37:38Z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0x010100BDBDA4FDD684754BA344370C7986A47A</vt:lpwstr>
  </property>
  <property fmtid="{D5CDD505-2E9C-101B-9397-08002B2CF9AE}" pid="3" name="Order">
    <vt:r8>160428500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dlc_DocIdItemGuid">
    <vt:lpwstr>33a55ccb-514f-4ede-a968-ba8b3269a8d4</vt:lpwstr>
  </property>
</Properties>
</file>